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15" windowWidth="20340" windowHeight="7110" tabRatio="631" firstSheet="1" activeTab="1"/>
  </bookViews>
  <sheets>
    <sheet name="学前 (2)" sheetId="10" state="hidden" r:id="rId1"/>
    <sheet name="学前教育" sheetId="19" r:id="rId2"/>
    <sheet name="寄宿生生活补助" sheetId="1" r:id="rId3"/>
    <sheet name="非寄生活补助" sheetId="2" r:id="rId4"/>
    <sheet name="非寄已脱生活费" sheetId="3" r:id="rId5"/>
    <sheet name="寄宿脱贫学生餐费补助" sheetId="4" r:id="rId6"/>
    <sheet name="补" sheetId="13" state="hidden" r:id="rId7"/>
    <sheet name="普高" sheetId="17" r:id="rId8"/>
    <sheet name="中职" sheetId="18" r:id="rId9"/>
  </sheets>
  <definedNames>
    <definedName name="_xlnm._FilterDatabase" localSheetId="3" hidden="1">非寄生活补助!$A$4:$N$87</definedName>
    <definedName name="_xlnm._FilterDatabase" localSheetId="4" hidden="1">非寄已脱生活费!$A$4:$O$89</definedName>
    <definedName name="_xlnm._FilterDatabase" localSheetId="2" hidden="1">寄宿生生活补助!$A$5:$O$50</definedName>
    <definedName name="_xlnm.Print_Titles" localSheetId="3">非寄生活补助!$1:$4</definedName>
    <definedName name="_xlnm.Print_Titles" localSheetId="4">非寄已脱生活费!$1:$4</definedName>
    <definedName name="_xlnm.Print_Titles" localSheetId="2">寄宿生生活补助!$1:$5</definedName>
    <definedName name="_xlnm.Print_Titles" localSheetId="5">寄宿脱贫学生餐费补助!$1:$5</definedName>
    <definedName name="_xlnm.Print_Titles" localSheetId="0">'学前 (2)'!$1:$4</definedName>
    <definedName name="_xlnm.Print_Titles" localSheetId="1">学前教育!$1:$4</definedName>
  </definedNames>
  <calcPr calcId="144525"/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I5" i="2"/>
  <c r="C10" i="3" l="1"/>
  <c r="N7" i="17" l="1"/>
  <c r="L7" i="17"/>
  <c r="O16" i="18" l="1"/>
  <c r="R15" i="18"/>
  <c r="Q15" i="18"/>
  <c r="S15" i="18" s="1"/>
  <c r="P15" i="18"/>
  <c r="S14" i="18"/>
  <c r="S13" i="18"/>
  <c r="S12" i="18"/>
  <c r="R11" i="18"/>
  <c r="R16" i="18" s="1"/>
  <c r="Q11" i="18"/>
  <c r="P11" i="18"/>
  <c r="S11" i="18" s="1"/>
  <c r="S10" i="18"/>
  <c r="S9" i="18"/>
  <c r="S8" i="18"/>
  <c r="R7" i="18"/>
  <c r="Q7" i="18"/>
  <c r="Q16" i="18" s="1"/>
  <c r="P7" i="18"/>
  <c r="S6" i="18"/>
  <c r="S5" i="18"/>
  <c r="S4" i="18"/>
  <c r="S7" i="18" l="1"/>
  <c r="S16" i="18" s="1"/>
  <c r="P16" i="18"/>
  <c r="H103" i="19"/>
  <c r="G103" i="19"/>
  <c r="E103" i="19"/>
  <c r="I103" i="19" s="1"/>
  <c r="K103" i="19" s="1"/>
  <c r="I102" i="19"/>
  <c r="K102" i="19" s="1"/>
  <c r="H102" i="19"/>
  <c r="G102" i="19"/>
  <c r="E102" i="19"/>
  <c r="H101" i="19"/>
  <c r="G101" i="19"/>
  <c r="E101" i="19"/>
  <c r="I101" i="19" s="1"/>
  <c r="K101" i="19" s="1"/>
  <c r="H100" i="19"/>
  <c r="G100" i="19"/>
  <c r="E100" i="19"/>
  <c r="I100" i="19" s="1"/>
  <c r="K100" i="19" s="1"/>
  <c r="H99" i="19"/>
  <c r="G99" i="19"/>
  <c r="E99" i="19"/>
  <c r="I99" i="19" s="1"/>
  <c r="K99" i="19" s="1"/>
  <c r="I98" i="19"/>
  <c r="K98" i="19" s="1"/>
  <c r="H98" i="19"/>
  <c r="G98" i="19"/>
  <c r="E98" i="19"/>
  <c r="H97" i="19"/>
  <c r="G97" i="19"/>
  <c r="E97" i="19"/>
  <c r="I97" i="19" s="1"/>
  <c r="K97" i="19" s="1"/>
  <c r="H96" i="19"/>
  <c r="G96" i="19"/>
  <c r="E96" i="19"/>
  <c r="I96" i="19" s="1"/>
  <c r="K96" i="19" s="1"/>
  <c r="H95" i="19"/>
  <c r="G95" i="19"/>
  <c r="E95" i="19"/>
  <c r="I95" i="19" s="1"/>
  <c r="K95" i="19" s="1"/>
  <c r="I94" i="19"/>
  <c r="K94" i="19" s="1"/>
  <c r="H94" i="19"/>
  <c r="G94" i="19"/>
  <c r="E94" i="19"/>
  <c r="H93" i="19"/>
  <c r="G93" i="19"/>
  <c r="E93" i="19"/>
  <c r="I93" i="19" s="1"/>
  <c r="K93" i="19" s="1"/>
  <c r="H92" i="19"/>
  <c r="G92" i="19"/>
  <c r="E92" i="19"/>
  <c r="I92" i="19" s="1"/>
  <c r="K92" i="19" s="1"/>
  <c r="H91" i="19"/>
  <c r="G91" i="19"/>
  <c r="E91" i="19"/>
  <c r="I91" i="19" s="1"/>
  <c r="K91" i="19" s="1"/>
  <c r="I90" i="19"/>
  <c r="K90" i="19" s="1"/>
  <c r="H90" i="19"/>
  <c r="G90" i="19"/>
  <c r="E90" i="19"/>
  <c r="H89" i="19"/>
  <c r="G89" i="19"/>
  <c r="E89" i="19"/>
  <c r="I89" i="19" s="1"/>
  <c r="K89" i="19" s="1"/>
  <c r="H88" i="19"/>
  <c r="G88" i="19"/>
  <c r="E88" i="19"/>
  <c r="I88" i="19" s="1"/>
  <c r="K88" i="19" s="1"/>
  <c r="H87" i="19"/>
  <c r="G87" i="19"/>
  <c r="E87" i="19"/>
  <c r="I87" i="19" s="1"/>
  <c r="K87" i="19" s="1"/>
  <c r="I86" i="19"/>
  <c r="K86" i="19" s="1"/>
  <c r="H86" i="19"/>
  <c r="G86" i="19"/>
  <c r="E86" i="19"/>
  <c r="H85" i="19"/>
  <c r="G85" i="19"/>
  <c r="E85" i="19"/>
  <c r="I85" i="19" s="1"/>
  <c r="K85" i="19" s="1"/>
  <c r="H84" i="19"/>
  <c r="G84" i="19"/>
  <c r="E84" i="19"/>
  <c r="I84" i="19" s="1"/>
  <c r="K84" i="19" s="1"/>
  <c r="H83" i="19"/>
  <c r="G83" i="19"/>
  <c r="E83" i="19"/>
  <c r="I83" i="19" s="1"/>
  <c r="K83" i="19" s="1"/>
  <c r="I82" i="19"/>
  <c r="K82" i="19" s="1"/>
  <c r="H82" i="19"/>
  <c r="G82" i="19"/>
  <c r="E82" i="19"/>
  <c r="H81" i="19"/>
  <c r="G81" i="19"/>
  <c r="E81" i="19"/>
  <c r="I81" i="19" s="1"/>
  <c r="K81" i="19" s="1"/>
  <c r="H80" i="19"/>
  <c r="G80" i="19"/>
  <c r="E80" i="19"/>
  <c r="I80" i="19" s="1"/>
  <c r="K80" i="19" s="1"/>
  <c r="H79" i="19"/>
  <c r="G79" i="19"/>
  <c r="E79" i="19"/>
  <c r="I79" i="19" s="1"/>
  <c r="K79" i="19" s="1"/>
  <c r="I78" i="19"/>
  <c r="K78" i="19" s="1"/>
  <c r="H78" i="19"/>
  <c r="G78" i="19"/>
  <c r="E78" i="19"/>
  <c r="H77" i="19"/>
  <c r="G77" i="19"/>
  <c r="E77" i="19"/>
  <c r="I77" i="19" s="1"/>
  <c r="K77" i="19" s="1"/>
  <c r="H76" i="19"/>
  <c r="G76" i="19"/>
  <c r="E76" i="19"/>
  <c r="I76" i="19" s="1"/>
  <c r="K76" i="19" s="1"/>
  <c r="H75" i="19"/>
  <c r="G75" i="19"/>
  <c r="E75" i="19"/>
  <c r="I75" i="19" s="1"/>
  <c r="K75" i="19" s="1"/>
  <c r="I74" i="19"/>
  <c r="K74" i="19" s="1"/>
  <c r="H74" i="19"/>
  <c r="G74" i="19"/>
  <c r="E74" i="19"/>
  <c r="H73" i="19"/>
  <c r="G73" i="19"/>
  <c r="E73" i="19"/>
  <c r="I73" i="19" s="1"/>
  <c r="K73" i="19" s="1"/>
  <c r="H72" i="19"/>
  <c r="G72" i="19"/>
  <c r="E72" i="19"/>
  <c r="I72" i="19" s="1"/>
  <c r="K72" i="19" s="1"/>
  <c r="H71" i="19"/>
  <c r="G71" i="19"/>
  <c r="E71" i="19"/>
  <c r="I71" i="19" s="1"/>
  <c r="K71" i="19" s="1"/>
  <c r="I70" i="19"/>
  <c r="K70" i="19" s="1"/>
  <c r="H70" i="19"/>
  <c r="G70" i="19"/>
  <c r="E70" i="19"/>
  <c r="H69" i="19"/>
  <c r="G69" i="19"/>
  <c r="E69" i="19"/>
  <c r="I69" i="19" s="1"/>
  <c r="K69" i="19" s="1"/>
  <c r="H68" i="19"/>
  <c r="G68" i="19"/>
  <c r="E68" i="19"/>
  <c r="I68" i="19" s="1"/>
  <c r="K68" i="19" s="1"/>
  <c r="H67" i="19"/>
  <c r="G67" i="19"/>
  <c r="E67" i="19"/>
  <c r="I67" i="19" s="1"/>
  <c r="K67" i="19" s="1"/>
  <c r="I66" i="19"/>
  <c r="K66" i="19" s="1"/>
  <c r="H66" i="19"/>
  <c r="G66" i="19"/>
  <c r="E66" i="19"/>
  <c r="H65" i="19"/>
  <c r="G65" i="19"/>
  <c r="E65" i="19"/>
  <c r="I65" i="19" s="1"/>
  <c r="K65" i="19" s="1"/>
  <c r="H64" i="19"/>
  <c r="G64" i="19"/>
  <c r="E64" i="19"/>
  <c r="I64" i="19" s="1"/>
  <c r="K64" i="19" s="1"/>
  <c r="H63" i="19"/>
  <c r="G63" i="19"/>
  <c r="E63" i="19"/>
  <c r="I63" i="19" s="1"/>
  <c r="K63" i="19" s="1"/>
  <c r="I62" i="19"/>
  <c r="K62" i="19" s="1"/>
  <c r="H62" i="19"/>
  <c r="G62" i="19"/>
  <c r="E62" i="19"/>
  <c r="H61" i="19"/>
  <c r="G61" i="19"/>
  <c r="E61" i="19"/>
  <c r="I61" i="19" s="1"/>
  <c r="K61" i="19" s="1"/>
  <c r="H60" i="19"/>
  <c r="G60" i="19"/>
  <c r="E60" i="19"/>
  <c r="I60" i="19" s="1"/>
  <c r="K60" i="19" s="1"/>
  <c r="H59" i="19"/>
  <c r="G59" i="19"/>
  <c r="E59" i="19"/>
  <c r="I59" i="19" s="1"/>
  <c r="K59" i="19" s="1"/>
  <c r="I58" i="19"/>
  <c r="K58" i="19" s="1"/>
  <c r="H58" i="19"/>
  <c r="G58" i="19"/>
  <c r="E58" i="19"/>
  <c r="H57" i="19"/>
  <c r="G57" i="19"/>
  <c r="E57" i="19"/>
  <c r="I57" i="19" s="1"/>
  <c r="K57" i="19" s="1"/>
  <c r="H56" i="19"/>
  <c r="G56" i="19"/>
  <c r="E56" i="19"/>
  <c r="I56" i="19" s="1"/>
  <c r="K56" i="19" s="1"/>
  <c r="D55" i="19"/>
  <c r="H55" i="19" s="1"/>
  <c r="C55" i="19"/>
  <c r="I54" i="19"/>
  <c r="K54" i="19" s="1"/>
  <c r="H54" i="19"/>
  <c r="G54" i="19"/>
  <c r="E54" i="19"/>
  <c r="H53" i="19"/>
  <c r="G53" i="19"/>
  <c r="E53" i="19"/>
  <c r="I53" i="19" s="1"/>
  <c r="K53" i="19" s="1"/>
  <c r="H52" i="19"/>
  <c r="G52" i="19"/>
  <c r="E52" i="19"/>
  <c r="I52" i="19" s="1"/>
  <c r="K52" i="19" s="1"/>
  <c r="H51" i="19"/>
  <c r="G51" i="19"/>
  <c r="E51" i="19"/>
  <c r="I51" i="19" s="1"/>
  <c r="K51" i="19" s="1"/>
  <c r="I50" i="19"/>
  <c r="K50" i="19" s="1"/>
  <c r="H50" i="19"/>
  <c r="G50" i="19"/>
  <c r="E50" i="19"/>
  <c r="H49" i="19"/>
  <c r="G49" i="19"/>
  <c r="E49" i="19"/>
  <c r="I49" i="19" s="1"/>
  <c r="K49" i="19" s="1"/>
  <c r="H48" i="19"/>
  <c r="G48" i="19"/>
  <c r="E48" i="19"/>
  <c r="I48" i="19" s="1"/>
  <c r="K48" i="19" s="1"/>
  <c r="H47" i="19"/>
  <c r="G47" i="19"/>
  <c r="E47" i="19"/>
  <c r="I47" i="19" s="1"/>
  <c r="K47" i="19" s="1"/>
  <c r="I46" i="19"/>
  <c r="K46" i="19" s="1"/>
  <c r="H46" i="19"/>
  <c r="G46" i="19"/>
  <c r="E46" i="19"/>
  <c r="H45" i="19"/>
  <c r="G45" i="19"/>
  <c r="E45" i="19"/>
  <c r="I45" i="19" s="1"/>
  <c r="K45" i="19" s="1"/>
  <c r="H44" i="19"/>
  <c r="G44" i="19"/>
  <c r="E44" i="19"/>
  <c r="I44" i="19" s="1"/>
  <c r="K44" i="19" s="1"/>
  <c r="H43" i="19"/>
  <c r="G43" i="19"/>
  <c r="E43" i="19"/>
  <c r="I43" i="19" s="1"/>
  <c r="K43" i="19" s="1"/>
  <c r="I42" i="19"/>
  <c r="K42" i="19" s="1"/>
  <c r="H42" i="19"/>
  <c r="G42" i="19"/>
  <c r="E42" i="19"/>
  <c r="H41" i="19"/>
  <c r="G41" i="19"/>
  <c r="E41" i="19"/>
  <c r="I41" i="19" s="1"/>
  <c r="K41" i="19" s="1"/>
  <c r="H40" i="19"/>
  <c r="G40" i="19"/>
  <c r="E40" i="19"/>
  <c r="I40" i="19" s="1"/>
  <c r="K40" i="19" s="1"/>
  <c r="H39" i="19"/>
  <c r="G39" i="19"/>
  <c r="E39" i="19"/>
  <c r="I39" i="19" s="1"/>
  <c r="K39" i="19" s="1"/>
  <c r="I38" i="19"/>
  <c r="K38" i="19" s="1"/>
  <c r="H38" i="19"/>
  <c r="G38" i="19"/>
  <c r="E38" i="19"/>
  <c r="H37" i="19"/>
  <c r="G37" i="19"/>
  <c r="E37" i="19"/>
  <c r="I37" i="19" s="1"/>
  <c r="K37" i="19" s="1"/>
  <c r="H36" i="19"/>
  <c r="G36" i="19"/>
  <c r="E36" i="19"/>
  <c r="I36" i="19" s="1"/>
  <c r="K36" i="19" s="1"/>
  <c r="H35" i="19"/>
  <c r="G35" i="19"/>
  <c r="E35" i="19"/>
  <c r="I35" i="19" s="1"/>
  <c r="K35" i="19" s="1"/>
  <c r="I34" i="19"/>
  <c r="K34" i="19" s="1"/>
  <c r="H34" i="19"/>
  <c r="G34" i="19"/>
  <c r="E34" i="19"/>
  <c r="H33" i="19"/>
  <c r="G33" i="19"/>
  <c r="E33" i="19"/>
  <c r="I33" i="19" s="1"/>
  <c r="K33" i="19" s="1"/>
  <c r="H32" i="19"/>
  <c r="G32" i="19"/>
  <c r="E32" i="19"/>
  <c r="I32" i="19" s="1"/>
  <c r="K32" i="19" s="1"/>
  <c r="H31" i="19"/>
  <c r="G31" i="19"/>
  <c r="E31" i="19"/>
  <c r="I31" i="19" s="1"/>
  <c r="K31" i="19" s="1"/>
  <c r="I30" i="19"/>
  <c r="K30" i="19" s="1"/>
  <c r="H30" i="19"/>
  <c r="G30" i="19"/>
  <c r="E30" i="19"/>
  <c r="H29" i="19"/>
  <c r="G29" i="19"/>
  <c r="E29" i="19"/>
  <c r="I29" i="19" s="1"/>
  <c r="K29" i="19" s="1"/>
  <c r="H28" i="19"/>
  <c r="G28" i="19"/>
  <c r="E28" i="19"/>
  <c r="I28" i="19" s="1"/>
  <c r="K28" i="19" s="1"/>
  <c r="H27" i="19"/>
  <c r="G27" i="19"/>
  <c r="E27" i="19"/>
  <c r="I27" i="19" s="1"/>
  <c r="K27" i="19" s="1"/>
  <c r="I26" i="19"/>
  <c r="K26" i="19" s="1"/>
  <c r="H26" i="19"/>
  <c r="G26" i="19"/>
  <c r="E26" i="19"/>
  <c r="K25" i="19"/>
  <c r="H25" i="19"/>
  <c r="G25" i="19"/>
  <c r="E25" i="19"/>
  <c r="I25" i="19" s="1"/>
  <c r="I24" i="19"/>
  <c r="K24" i="19" s="1"/>
  <c r="H24" i="19"/>
  <c r="G24" i="19"/>
  <c r="E24" i="19"/>
  <c r="K23" i="19"/>
  <c r="H23" i="19"/>
  <c r="G23" i="19"/>
  <c r="E23" i="19"/>
  <c r="I23" i="19" s="1"/>
  <c r="I22" i="19"/>
  <c r="K22" i="19" s="1"/>
  <c r="H22" i="19"/>
  <c r="G22" i="19"/>
  <c r="E22" i="19"/>
  <c r="K21" i="19"/>
  <c r="H21" i="19"/>
  <c r="G21" i="19"/>
  <c r="E21" i="19"/>
  <c r="I21" i="19" s="1"/>
  <c r="G20" i="19"/>
  <c r="D20" i="19"/>
  <c r="H20" i="19" s="1"/>
  <c r="I19" i="19"/>
  <c r="K19" i="19" s="1"/>
  <c r="H19" i="19"/>
  <c r="G19" i="19"/>
  <c r="E19" i="19"/>
  <c r="H18" i="19"/>
  <c r="G18" i="19"/>
  <c r="E18" i="19"/>
  <c r="I18" i="19" s="1"/>
  <c r="K18" i="19" s="1"/>
  <c r="H17" i="19"/>
  <c r="G17" i="19"/>
  <c r="E17" i="19"/>
  <c r="I17" i="19" s="1"/>
  <c r="K17" i="19" s="1"/>
  <c r="D16" i="19"/>
  <c r="H16" i="19" s="1"/>
  <c r="C16" i="19"/>
  <c r="G16" i="19" s="1"/>
  <c r="I15" i="19"/>
  <c r="K15" i="19" s="1"/>
  <c r="H15" i="19"/>
  <c r="G15" i="19"/>
  <c r="E15" i="19"/>
  <c r="H14" i="19"/>
  <c r="G14" i="19"/>
  <c r="E14" i="19"/>
  <c r="I14" i="19" s="1"/>
  <c r="K14" i="19" s="1"/>
  <c r="H13" i="19"/>
  <c r="G13" i="19"/>
  <c r="E13" i="19"/>
  <c r="I13" i="19" s="1"/>
  <c r="K13" i="19" s="1"/>
  <c r="H12" i="19"/>
  <c r="G12" i="19"/>
  <c r="E12" i="19"/>
  <c r="I12" i="19" s="1"/>
  <c r="K12" i="19" s="1"/>
  <c r="I11" i="19"/>
  <c r="K11" i="19" s="1"/>
  <c r="H11" i="19"/>
  <c r="G11" i="19"/>
  <c r="E11" i="19"/>
  <c r="H10" i="19"/>
  <c r="G10" i="19"/>
  <c r="E10" i="19"/>
  <c r="I10" i="19" s="1"/>
  <c r="K10" i="19" s="1"/>
  <c r="H9" i="19"/>
  <c r="G9" i="19"/>
  <c r="E9" i="19"/>
  <c r="I9" i="19" s="1"/>
  <c r="K9" i="19" s="1"/>
  <c r="H8" i="19"/>
  <c r="G8" i="19"/>
  <c r="E8" i="19"/>
  <c r="I8" i="19" s="1"/>
  <c r="K8" i="19" s="1"/>
  <c r="I7" i="19"/>
  <c r="K7" i="19" s="1"/>
  <c r="H7" i="19"/>
  <c r="G7" i="19"/>
  <c r="E7" i="19"/>
  <c r="H6" i="19"/>
  <c r="G6" i="19"/>
  <c r="E6" i="19"/>
  <c r="I6" i="19" s="1"/>
  <c r="J5" i="19"/>
  <c r="C5" i="19"/>
  <c r="H5" i="19" l="1"/>
  <c r="E55" i="19"/>
  <c r="I55" i="19" s="1"/>
  <c r="K55" i="19" s="1"/>
  <c r="K6" i="19"/>
  <c r="E16" i="19"/>
  <c r="D5" i="19"/>
  <c r="E20" i="19"/>
  <c r="I20" i="19" s="1"/>
  <c r="K20" i="19" s="1"/>
  <c r="G55" i="19"/>
  <c r="G5" i="19" s="1"/>
  <c r="I16" i="19" l="1"/>
  <c r="E5" i="19"/>
  <c r="K16" i="19" l="1"/>
  <c r="K5" i="19" s="1"/>
  <c r="I5" i="19"/>
  <c r="P4" i="17" l="1"/>
  <c r="P11" i="17" s="1"/>
  <c r="P5" i="17"/>
  <c r="P6" i="17"/>
  <c r="P7" i="17"/>
  <c r="P8" i="17"/>
  <c r="P9" i="17"/>
  <c r="P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M6" i="1" l="1"/>
  <c r="G20" i="1" l="1"/>
  <c r="I6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D6" i="4"/>
  <c r="C13" i="3" l="1"/>
  <c r="N8" i="1" l="1"/>
  <c r="N9" i="1"/>
  <c r="N10" i="1"/>
  <c r="N11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7" i="1"/>
  <c r="F8" i="4"/>
  <c r="H8" i="4" s="1"/>
  <c r="F9" i="4"/>
  <c r="H9" i="4" s="1"/>
  <c r="F10" i="4"/>
  <c r="H10" i="4" s="1"/>
  <c r="F11" i="4"/>
  <c r="H11" i="4" s="1"/>
  <c r="F12" i="4"/>
  <c r="H12" i="4" s="1"/>
  <c r="F13" i="4"/>
  <c r="H13" i="4" s="1"/>
  <c r="F14" i="4"/>
  <c r="H14" i="4" s="1"/>
  <c r="F15" i="4"/>
  <c r="H15" i="4" s="1"/>
  <c r="F16" i="4"/>
  <c r="H16" i="4" s="1"/>
  <c r="F17" i="4"/>
  <c r="H17" i="4" s="1"/>
  <c r="F18" i="4"/>
  <c r="H18" i="4" s="1"/>
  <c r="F19" i="4"/>
  <c r="H19" i="4" s="1"/>
  <c r="F20" i="4"/>
  <c r="H20" i="4" s="1"/>
  <c r="F21" i="4"/>
  <c r="H21" i="4" s="1"/>
  <c r="F22" i="4"/>
  <c r="H22" i="4" s="1"/>
  <c r="F23" i="4"/>
  <c r="H23" i="4" s="1"/>
  <c r="F24" i="4"/>
  <c r="H24" i="4" s="1"/>
  <c r="F25" i="4"/>
  <c r="H25" i="4" s="1"/>
  <c r="F26" i="4"/>
  <c r="H26" i="4" s="1"/>
  <c r="F27" i="4"/>
  <c r="H27" i="4" s="1"/>
  <c r="F28" i="4"/>
  <c r="H28" i="4" s="1"/>
  <c r="F29" i="4"/>
  <c r="H29" i="4" s="1"/>
  <c r="F30" i="4"/>
  <c r="H30" i="4" s="1"/>
  <c r="F32" i="4"/>
  <c r="H32" i="4" s="1"/>
  <c r="F33" i="4"/>
  <c r="H33" i="4" s="1"/>
  <c r="F34" i="4"/>
  <c r="H34" i="4" s="1"/>
  <c r="F35" i="4"/>
  <c r="H35" i="4" s="1"/>
  <c r="F36" i="4"/>
  <c r="H36" i="4" s="1"/>
  <c r="F37" i="4"/>
  <c r="H37" i="4" s="1"/>
  <c r="F38" i="4"/>
  <c r="H38" i="4" s="1"/>
  <c r="F39" i="4"/>
  <c r="H39" i="4" s="1"/>
  <c r="F40" i="4"/>
  <c r="H40" i="4" s="1"/>
  <c r="F41" i="4"/>
  <c r="H41" i="4" s="1"/>
  <c r="F42" i="4"/>
  <c r="H42" i="4" s="1"/>
  <c r="F43" i="4"/>
  <c r="H43" i="4" s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2" i="4"/>
  <c r="E33" i="4"/>
  <c r="E34" i="4"/>
  <c r="E35" i="4"/>
  <c r="E36" i="4"/>
  <c r="E37" i="4"/>
  <c r="E38" i="4"/>
  <c r="E39" i="4"/>
  <c r="E40" i="4"/>
  <c r="E41" i="4"/>
  <c r="E42" i="4"/>
  <c r="E43" i="4"/>
  <c r="C31" i="4"/>
  <c r="F31" i="4" s="1"/>
  <c r="H31" i="4" s="1"/>
  <c r="F7" i="3"/>
  <c r="G7" i="3"/>
  <c r="H7" i="3" s="1"/>
  <c r="J7" i="3" s="1"/>
  <c r="F8" i="3"/>
  <c r="G8" i="3"/>
  <c r="H8" i="3" s="1"/>
  <c r="J8" i="3" s="1"/>
  <c r="F9" i="3"/>
  <c r="G9" i="3"/>
  <c r="F10" i="3"/>
  <c r="G10" i="3"/>
  <c r="H10" i="3" s="1"/>
  <c r="J10" i="3" s="1"/>
  <c r="F11" i="3"/>
  <c r="G11" i="3"/>
  <c r="F12" i="3"/>
  <c r="G12" i="3"/>
  <c r="F13" i="3"/>
  <c r="G13" i="3"/>
  <c r="F14" i="3"/>
  <c r="G14" i="3"/>
  <c r="H14" i="3"/>
  <c r="J14" i="3" s="1"/>
  <c r="F15" i="3"/>
  <c r="G15" i="3"/>
  <c r="H15" i="3" s="1"/>
  <c r="J15" i="3" s="1"/>
  <c r="F16" i="3"/>
  <c r="G16" i="3"/>
  <c r="H16" i="3" s="1"/>
  <c r="J16" i="3" s="1"/>
  <c r="F17" i="3"/>
  <c r="G17" i="3"/>
  <c r="F18" i="3"/>
  <c r="G18" i="3"/>
  <c r="H18" i="3" s="1"/>
  <c r="J18" i="3" s="1"/>
  <c r="F19" i="3"/>
  <c r="G19" i="3"/>
  <c r="F20" i="3"/>
  <c r="G20" i="3"/>
  <c r="F21" i="3"/>
  <c r="G21" i="3"/>
  <c r="F22" i="3"/>
  <c r="G22" i="3"/>
  <c r="H22" i="3"/>
  <c r="J22" i="3" s="1"/>
  <c r="F23" i="3"/>
  <c r="G23" i="3"/>
  <c r="H23" i="3" s="1"/>
  <c r="J23" i="3" s="1"/>
  <c r="F24" i="3"/>
  <c r="G24" i="3"/>
  <c r="H24" i="3" s="1"/>
  <c r="J24" i="3" s="1"/>
  <c r="F25" i="3"/>
  <c r="G25" i="3"/>
  <c r="F26" i="3"/>
  <c r="G26" i="3"/>
  <c r="H26" i="3" s="1"/>
  <c r="J26" i="3" s="1"/>
  <c r="F27" i="3"/>
  <c r="G27" i="3"/>
  <c r="F28" i="3"/>
  <c r="G28" i="3"/>
  <c r="F29" i="3"/>
  <c r="G29" i="3"/>
  <c r="F30" i="3"/>
  <c r="G30" i="3"/>
  <c r="H30" i="3"/>
  <c r="J30" i="3" s="1"/>
  <c r="F31" i="3"/>
  <c r="G31" i="3"/>
  <c r="H31" i="3" s="1"/>
  <c r="J31" i="3" s="1"/>
  <c r="F32" i="3"/>
  <c r="G32" i="3"/>
  <c r="H32" i="3" s="1"/>
  <c r="J32" i="3" s="1"/>
  <c r="F33" i="3"/>
  <c r="G33" i="3"/>
  <c r="F34" i="3"/>
  <c r="G34" i="3"/>
  <c r="H34" i="3" s="1"/>
  <c r="J34" i="3" s="1"/>
  <c r="F35" i="3"/>
  <c r="G35" i="3"/>
  <c r="F36" i="3"/>
  <c r="G36" i="3"/>
  <c r="F37" i="3"/>
  <c r="G37" i="3"/>
  <c r="F38" i="3"/>
  <c r="G38" i="3"/>
  <c r="H38" i="3"/>
  <c r="J38" i="3" s="1"/>
  <c r="F39" i="3"/>
  <c r="G39" i="3"/>
  <c r="H39" i="3" s="1"/>
  <c r="J39" i="3" s="1"/>
  <c r="F40" i="3"/>
  <c r="G40" i="3"/>
  <c r="H40" i="3" s="1"/>
  <c r="J40" i="3" s="1"/>
  <c r="F41" i="3"/>
  <c r="G41" i="3"/>
  <c r="F42" i="3"/>
  <c r="G42" i="3"/>
  <c r="H42" i="3" s="1"/>
  <c r="J42" i="3" s="1"/>
  <c r="F43" i="3"/>
  <c r="G43" i="3"/>
  <c r="F44" i="3"/>
  <c r="G44" i="3"/>
  <c r="F45" i="3"/>
  <c r="G45" i="3"/>
  <c r="F46" i="3"/>
  <c r="G46" i="3"/>
  <c r="H46" i="3"/>
  <c r="J46" i="3" s="1"/>
  <c r="F47" i="3"/>
  <c r="G47" i="3"/>
  <c r="H47" i="3" s="1"/>
  <c r="J47" i="3" s="1"/>
  <c r="F48" i="3"/>
  <c r="G48" i="3"/>
  <c r="H48" i="3" s="1"/>
  <c r="J48" i="3" s="1"/>
  <c r="F49" i="3"/>
  <c r="G49" i="3"/>
  <c r="F50" i="3"/>
  <c r="G50" i="3"/>
  <c r="H50" i="3" s="1"/>
  <c r="J50" i="3" s="1"/>
  <c r="F51" i="3"/>
  <c r="G51" i="3"/>
  <c r="F52" i="3"/>
  <c r="G52" i="3"/>
  <c r="F53" i="3"/>
  <c r="G53" i="3"/>
  <c r="F54" i="3"/>
  <c r="G54" i="3"/>
  <c r="H54" i="3"/>
  <c r="J54" i="3" s="1"/>
  <c r="F55" i="3"/>
  <c r="G55" i="3"/>
  <c r="H55" i="3" s="1"/>
  <c r="J55" i="3" s="1"/>
  <c r="F56" i="3"/>
  <c r="G56" i="3"/>
  <c r="H56" i="3" s="1"/>
  <c r="J56" i="3" s="1"/>
  <c r="F57" i="3"/>
  <c r="G57" i="3"/>
  <c r="F58" i="3"/>
  <c r="G58" i="3"/>
  <c r="H58" i="3" s="1"/>
  <c r="J58" i="3" s="1"/>
  <c r="F59" i="3"/>
  <c r="G59" i="3"/>
  <c r="F60" i="3"/>
  <c r="G60" i="3"/>
  <c r="F61" i="3"/>
  <c r="G61" i="3"/>
  <c r="F62" i="3"/>
  <c r="G62" i="3"/>
  <c r="H62" i="3"/>
  <c r="J62" i="3" s="1"/>
  <c r="F63" i="3"/>
  <c r="G63" i="3"/>
  <c r="H63" i="3" s="1"/>
  <c r="J63" i="3" s="1"/>
  <c r="F64" i="3"/>
  <c r="G64" i="3"/>
  <c r="H64" i="3" s="1"/>
  <c r="J64" i="3" s="1"/>
  <c r="F65" i="3"/>
  <c r="G65" i="3"/>
  <c r="F66" i="3"/>
  <c r="G66" i="3"/>
  <c r="H66" i="3" s="1"/>
  <c r="J66" i="3" s="1"/>
  <c r="F67" i="3"/>
  <c r="G67" i="3"/>
  <c r="F68" i="3"/>
  <c r="G68" i="3"/>
  <c r="F69" i="3"/>
  <c r="G69" i="3"/>
  <c r="F70" i="3"/>
  <c r="G70" i="3"/>
  <c r="H70" i="3"/>
  <c r="J70" i="3" s="1"/>
  <c r="F71" i="3"/>
  <c r="G71" i="3"/>
  <c r="H71" i="3" s="1"/>
  <c r="J71" i="3" s="1"/>
  <c r="F72" i="3"/>
  <c r="G72" i="3"/>
  <c r="H72" i="3" s="1"/>
  <c r="J72" i="3" s="1"/>
  <c r="F73" i="3"/>
  <c r="G73" i="3"/>
  <c r="F74" i="3"/>
  <c r="G74" i="3"/>
  <c r="H74" i="3" s="1"/>
  <c r="J74" i="3" s="1"/>
  <c r="F75" i="3"/>
  <c r="G75" i="3"/>
  <c r="F76" i="3"/>
  <c r="G76" i="3"/>
  <c r="F77" i="3"/>
  <c r="G77" i="3"/>
  <c r="F78" i="3"/>
  <c r="G78" i="3"/>
  <c r="H78" i="3"/>
  <c r="J78" i="3" s="1"/>
  <c r="F79" i="3"/>
  <c r="G79" i="3"/>
  <c r="H79" i="3" s="1"/>
  <c r="J79" i="3" s="1"/>
  <c r="F80" i="3"/>
  <c r="G80" i="3"/>
  <c r="H80" i="3" s="1"/>
  <c r="J80" i="3" s="1"/>
  <c r="F81" i="3"/>
  <c r="G81" i="3"/>
  <c r="F82" i="3"/>
  <c r="G82" i="3"/>
  <c r="H82" i="3" s="1"/>
  <c r="J82" i="3" s="1"/>
  <c r="F83" i="3"/>
  <c r="G83" i="3"/>
  <c r="F84" i="3"/>
  <c r="G84" i="3"/>
  <c r="D5" i="3"/>
  <c r="I5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C58" i="3"/>
  <c r="C30" i="3"/>
  <c r="C31" i="3"/>
  <c r="C35" i="3"/>
  <c r="E7" i="2"/>
  <c r="E8" i="2"/>
  <c r="E9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F7" i="2"/>
  <c r="G7" i="2"/>
  <c r="F8" i="2"/>
  <c r="G8" i="2"/>
  <c r="F9" i="2"/>
  <c r="G9" i="2"/>
  <c r="G10" i="2"/>
  <c r="F11" i="2"/>
  <c r="H11" i="2" s="1"/>
  <c r="I11" i="2" s="1"/>
  <c r="G11" i="2"/>
  <c r="F12" i="2"/>
  <c r="H12" i="2" s="1"/>
  <c r="I12" i="2" s="1"/>
  <c r="G12" i="2"/>
  <c r="F13" i="2"/>
  <c r="H13" i="2" s="1"/>
  <c r="I13" i="2" s="1"/>
  <c r="G13" i="2"/>
  <c r="F14" i="2"/>
  <c r="H14" i="2" s="1"/>
  <c r="I14" i="2" s="1"/>
  <c r="G14" i="2"/>
  <c r="F15" i="2"/>
  <c r="H15" i="2" s="1"/>
  <c r="I15" i="2" s="1"/>
  <c r="G15" i="2"/>
  <c r="F16" i="2"/>
  <c r="H16" i="2" s="1"/>
  <c r="I16" i="2" s="1"/>
  <c r="G16" i="2"/>
  <c r="F17" i="2"/>
  <c r="H17" i="2" s="1"/>
  <c r="I17" i="2" s="1"/>
  <c r="G17" i="2"/>
  <c r="F18" i="2"/>
  <c r="H18" i="2" s="1"/>
  <c r="I18" i="2" s="1"/>
  <c r="G18" i="2"/>
  <c r="F19" i="2"/>
  <c r="H19" i="2" s="1"/>
  <c r="I19" i="2" s="1"/>
  <c r="G19" i="2"/>
  <c r="F20" i="2"/>
  <c r="H20" i="2" s="1"/>
  <c r="I20" i="2" s="1"/>
  <c r="G20" i="2"/>
  <c r="F21" i="2"/>
  <c r="H21" i="2" s="1"/>
  <c r="I21" i="2" s="1"/>
  <c r="G21" i="2"/>
  <c r="F22" i="2"/>
  <c r="H22" i="2" s="1"/>
  <c r="I22" i="2" s="1"/>
  <c r="G22" i="2"/>
  <c r="F23" i="2"/>
  <c r="H23" i="2" s="1"/>
  <c r="I23" i="2" s="1"/>
  <c r="G23" i="2"/>
  <c r="F24" i="2"/>
  <c r="H24" i="2" s="1"/>
  <c r="I24" i="2" s="1"/>
  <c r="G24" i="2"/>
  <c r="F25" i="2"/>
  <c r="H25" i="2" s="1"/>
  <c r="I25" i="2" s="1"/>
  <c r="G25" i="2"/>
  <c r="F26" i="2"/>
  <c r="H26" i="2" s="1"/>
  <c r="I26" i="2" s="1"/>
  <c r="G26" i="2"/>
  <c r="F27" i="2"/>
  <c r="H27" i="2" s="1"/>
  <c r="I27" i="2" s="1"/>
  <c r="G27" i="2"/>
  <c r="F28" i="2"/>
  <c r="H28" i="2" s="1"/>
  <c r="I28" i="2" s="1"/>
  <c r="G28" i="2"/>
  <c r="F29" i="2"/>
  <c r="H29" i="2" s="1"/>
  <c r="I29" i="2" s="1"/>
  <c r="G29" i="2"/>
  <c r="F30" i="2"/>
  <c r="G30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G59" i="2"/>
  <c r="F60" i="2"/>
  <c r="H60" i="2" s="1"/>
  <c r="I60" i="2" s="1"/>
  <c r="G60" i="2"/>
  <c r="F61" i="2"/>
  <c r="H61" i="2" s="1"/>
  <c r="I61" i="2" s="1"/>
  <c r="G61" i="2"/>
  <c r="F62" i="2"/>
  <c r="H62" i="2" s="1"/>
  <c r="I62" i="2" s="1"/>
  <c r="G62" i="2"/>
  <c r="F63" i="2"/>
  <c r="H63" i="2" s="1"/>
  <c r="I63" i="2" s="1"/>
  <c r="G63" i="2"/>
  <c r="F64" i="2"/>
  <c r="H64" i="2" s="1"/>
  <c r="I64" i="2" s="1"/>
  <c r="G64" i="2"/>
  <c r="F65" i="2"/>
  <c r="H65" i="2" s="1"/>
  <c r="I65" i="2" s="1"/>
  <c r="G65" i="2"/>
  <c r="F66" i="2"/>
  <c r="H66" i="2" s="1"/>
  <c r="I66" i="2" s="1"/>
  <c r="G66" i="2"/>
  <c r="F67" i="2"/>
  <c r="H67" i="2" s="1"/>
  <c r="I67" i="2" s="1"/>
  <c r="G67" i="2"/>
  <c r="F68" i="2"/>
  <c r="H68" i="2" s="1"/>
  <c r="I68" i="2" s="1"/>
  <c r="G68" i="2"/>
  <c r="F69" i="2"/>
  <c r="H69" i="2" s="1"/>
  <c r="I69" i="2" s="1"/>
  <c r="G69" i="2"/>
  <c r="F70" i="2"/>
  <c r="H70" i="2" s="1"/>
  <c r="I70" i="2" s="1"/>
  <c r="G70" i="2"/>
  <c r="F71" i="2"/>
  <c r="H71" i="2" s="1"/>
  <c r="I71" i="2" s="1"/>
  <c r="G71" i="2"/>
  <c r="F72" i="2"/>
  <c r="H72" i="2" s="1"/>
  <c r="I72" i="2" s="1"/>
  <c r="G72" i="2"/>
  <c r="F73" i="2"/>
  <c r="H73" i="2" s="1"/>
  <c r="I73" i="2" s="1"/>
  <c r="G73" i="2"/>
  <c r="F74" i="2"/>
  <c r="H74" i="2" s="1"/>
  <c r="I74" i="2" s="1"/>
  <c r="G74" i="2"/>
  <c r="F75" i="2"/>
  <c r="H75" i="2" s="1"/>
  <c r="I75" i="2" s="1"/>
  <c r="G75" i="2"/>
  <c r="F76" i="2"/>
  <c r="H76" i="2" s="1"/>
  <c r="I76" i="2" s="1"/>
  <c r="G76" i="2"/>
  <c r="F77" i="2"/>
  <c r="H77" i="2" s="1"/>
  <c r="I77" i="2" s="1"/>
  <c r="G77" i="2"/>
  <c r="F78" i="2"/>
  <c r="H78" i="2" s="1"/>
  <c r="I78" i="2" s="1"/>
  <c r="G78" i="2"/>
  <c r="F79" i="2"/>
  <c r="H79" i="2" s="1"/>
  <c r="I79" i="2" s="1"/>
  <c r="G79" i="2"/>
  <c r="F80" i="2"/>
  <c r="H80" i="2" s="1"/>
  <c r="I80" i="2" s="1"/>
  <c r="G80" i="2"/>
  <c r="F81" i="2"/>
  <c r="H81" i="2" s="1"/>
  <c r="I81" i="2" s="1"/>
  <c r="G81" i="2"/>
  <c r="F82" i="2"/>
  <c r="H82" i="2" s="1"/>
  <c r="I82" i="2" s="1"/>
  <c r="G82" i="2"/>
  <c r="F83" i="2"/>
  <c r="H83" i="2" s="1"/>
  <c r="I83" i="2" s="1"/>
  <c r="G83" i="2"/>
  <c r="F84" i="2"/>
  <c r="H84" i="2" s="1"/>
  <c r="I84" i="2" s="1"/>
  <c r="G84" i="2"/>
  <c r="F85" i="2"/>
  <c r="H85" i="2" s="1"/>
  <c r="I85" i="2" s="1"/>
  <c r="G85" i="2"/>
  <c r="F86" i="2"/>
  <c r="H86" i="2" s="1"/>
  <c r="I86" i="2" s="1"/>
  <c r="G86" i="2"/>
  <c r="G6" i="2"/>
  <c r="F6" i="2"/>
  <c r="C31" i="2"/>
  <c r="F31" i="2" s="1"/>
  <c r="H31" i="2" s="1"/>
  <c r="I31" i="2" s="1"/>
  <c r="C10" i="2"/>
  <c r="F10" i="2" s="1"/>
  <c r="H10" i="2" s="1"/>
  <c r="I10" i="2" s="1"/>
  <c r="C59" i="2"/>
  <c r="F59" i="2" s="1"/>
  <c r="H59" i="2" s="1"/>
  <c r="I59" i="2" s="1"/>
  <c r="H8" i="1"/>
  <c r="K8" i="1" s="1"/>
  <c r="H9" i="1"/>
  <c r="K9" i="1" s="1"/>
  <c r="H10" i="1"/>
  <c r="K10" i="1" s="1"/>
  <c r="H11" i="1"/>
  <c r="K11" i="1" s="1"/>
  <c r="H12" i="1"/>
  <c r="K12" i="1" s="1"/>
  <c r="H13" i="1"/>
  <c r="K13" i="1" s="1"/>
  <c r="H14" i="1"/>
  <c r="K14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K29" i="1" s="1"/>
  <c r="H30" i="1"/>
  <c r="K30" i="1" s="1"/>
  <c r="H31" i="1"/>
  <c r="K31" i="1" s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H38" i="1"/>
  <c r="K38" i="1" s="1"/>
  <c r="H39" i="1"/>
  <c r="K39" i="1" s="1"/>
  <c r="H40" i="1"/>
  <c r="K40" i="1" s="1"/>
  <c r="H41" i="1"/>
  <c r="K41" i="1" s="1"/>
  <c r="H42" i="1"/>
  <c r="K42" i="1" s="1"/>
  <c r="H43" i="1"/>
  <c r="K43" i="1" s="1"/>
  <c r="H44" i="1"/>
  <c r="K44" i="1" s="1"/>
  <c r="E8" i="1"/>
  <c r="J8" i="1" s="1"/>
  <c r="L8" i="1" s="1"/>
  <c r="E9" i="1"/>
  <c r="I9" i="1" s="1"/>
  <c r="E10" i="1"/>
  <c r="J10" i="1" s="1"/>
  <c r="L10" i="1" s="1"/>
  <c r="E11" i="1"/>
  <c r="I11" i="1" s="1"/>
  <c r="E12" i="1"/>
  <c r="J12" i="1" s="1"/>
  <c r="L12" i="1" s="1"/>
  <c r="E13" i="1"/>
  <c r="I13" i="1" s="1"/>
  <c r="E14" i="1"/>
  <c r="J14" i="1" s="1"/>
  <c r="L14" i="1" s="1"/>
  <c r="E15" i="1"/>
  <c r="I15" i="1" s="1"/>
  <c r="E16" i="1"/>
  <c r="J16" i="1" s="1"/>
  <c r="L16" i="1" s="1"/>
  <c r="E17" i="1"/>
  <c r="I17" i="1" s="1"/>
  <c r="E18" i="1"/>
  <c r="J18" i="1" s="1"/>
  <c r="L18" i="1" s="1"/>
  <c r="E19" i="1"/>
  <c r="I19" i="1" s="1"/>
  <c r="E20" i="1"/>
  <c r="J20" i="1" s="1"/>
  <c r="E21" i="1"/>
  <c r="I21" i="1" s="1"/>
  <c r="E22" i="1"/>
  <c r="J22" i="1" s="1"/>
  <c r="L22" i="1" s="1"/>
  <c r="E23" i="1"/>
  <c r="I23" i="1" s="1"/>
  <c r="E24" i="1"/>
  <c r="J24" i="1" s="1"/>
  <c r="L24" i="1" s="1"/>
  <c r="E25" i="1"/>
  <c r="I25" i="1" s="1"/>
  <c r="E26" i="1"/>
  <c r="J26" i="1" s="1"/>
  <c r="E27" i="1"/>
  <c r="J27" i="1" s="1"/>
  <c r="L27" i="1" s="1"/>
  <c r="E28" i="1"/>
  <c r="J28" i="1" s="1"/>
  <c r="L28" i="1" s="1"/>
  <c r="E29" i="1"/>
  <c r="I29" i="1" s="1"/>
  <c r="E30" i="1"/>
  <c r="J30" i="1" s="1"/>
  <c r="L30" i="1" s="1"/>
  <c r="E31" i="1"/>
  <c r="J31" i="1" s="1"/>
  <c r="L31" i="1" s="1"/>
  <c r="E32" i="1"/>
  <c r="J32" i="1" s="1"/>
  <c r="L32" i="1" s="1"/>
  <c r="E33" i="1"/>
  <c r="I33" i="1" s="1"/>
  <c r="E34" i="1"/>
  <c r="J34" i="1" s="1"/>
  <c r="L34" i="1" s="1"/>
  <c r="E35" i="1"/>
  <c r="J35" i="1" s="1"/>
  <c r="L35" i="1" s="1"/>
  <c r="E36" i="1"/>
  <c r="J36" i="1" s="1"/>
  <c r="L36" i="1" s="1"/>
  <c r="E37" i="1"/>
  <c r="I37" i="1" s="1"/>
  <c r="E38" i="1"/>
  <c r="J38" i="1" s="1"/>
  <c r="L38" i="1" s="1"/>
  <c r="E39" i="1"/>
  <c r="J39" i="1" s="1"/>
  <c r="L39" i="1" s="1"/>
  <c r="E40" i="1"/>
  <c r="J40" i="1" s="1"/>
  <c r="L40" i="1" s="1"/>
  <c r="E41" i="1"/>
  <c r="J41" i="1" s="1"/>
  <c r="L41" i="1" s="1"/>
  <c r="E42" i="1"/>
  <c r="J42" i="1" s="1"/>
  <c r="L42" i="1" s="1"/>
  <c r="E43" i="1"/>
  <c r="I43" i="1" s="1"/>
  <c r="E44" i="1"/>
  <c r="J44" i="1" s="1"/>
  <c r="L44" i="1" s="1"/>
  <c r="L26" i="1" l="1"/>
  <c r="N26" i="1" s="1"/>
  <c r="N6" i="1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9" i="2"/>
  <c r="I9" i="2" s="1"/>
  <c r="H8" i="2"/>
  <c r="I8" i="2" s="1"/>
  <c r="H7" i="2"/>
  <c r="I7" i="2" s="1"/>
  <c r="H30" i="2"/>
  <c r="I30" i="2" s="1"/>
  <c r="E10" i="2"/>
  <c r="E59" i="2"/>
  <c r="E31" i="2"/>
  <c r="L20" i="1"/>
  <c r="N20" i="1" s="1"/>
  <c r="H84" i="3"/>
  <c r="J84" i="3" s="1"/>
  <c r="H83" i="3"/>
  <c r="J83" i="3" s="1"/>
  <c r="H76" i="3"/>
  <c r="J76" i="3" s="1"/>
  <c r="H75" i="3"/>
  <c r="J75" i="3" s="1"/>
  <c r="H68" i="3"/>
  <c r="J68" i="3" s="1"/>
  <c r="H67" i="3"/>
  <c r="J67" i="3" s="1"/>
  <c r="H60" i="3"/>
  <c r="J60" i="3" s="1"/>
  <c r="H59" i="3"/>
  <c r="J59" i="3" s="1"/>
  <c r="H52" i="3"/>
  <c r="J52" i="3" s="1"/>
  <c r="H51" i="3"/>
  <c r="J51" i="3" s="1"/>
  <c r="H44" i="3"/>
  <c r="J44" i="3" s="1"/>
  <c r="H43" i="3"/>
  <c r="J43" i="3" s="1"/>
  <c r="H36" i="3"/>
  <c r="J36" i="3" s="1"/>
  <c r="H35" i="3"/>
  <c r="J35" i="3" s="1"/>
  <c r="H28" i="3"/>
  <c r="J28" i="3" s="1"/>
  <c r="H27" i="3"/>
  <c r="J27" i="3" s="1"/>
  <c r="H20" i="3"/>
  <c r="J20" i="3" s="1"/>
  <c r="H19" i="3"/>
  <c r="J19" i="3" s="1"/>
  <c r="H12" i="3"/>
  <c r="J12" i="3" s="1"/>
  <c r="H11" i="3"/>
  <c r="J11" i="3" s="1"/>
  <c r="H81" i="3"/>
  <c r="J81" i="3" s="1"/>
  <c r="H77" i="3"/>
  <c r="J77" i="3" s="1"/>
  <c r="H73" i="3"/>
  <c r="J73" i="3" s="1"/>
  <c r="H69" i="3"/>
  <c r="J69" i="3" s="1"/>
  <c r="H65" i="3"/>
  <c r="J65" i="3" s="1"/>
  <c r="H61" i="3"/>
  <c r="J61" i="3" s="1"/>
  <c r="H57" i="3"/>
  <c r="J57" i="3" s="1"/>
  <c r="H53" i="3"/>
  <c r="J53" i="3" s="1"/>
  <c r="H49" i="3"/>
  <c r="J49" i="3" s="1"/>
  <c r="H45" i="3"/>
  <c r="J45" i="3" s="1"/>
  <c r="H41" i="3"/>
  <c r="J41" i="3" s="1"/>
  <c r="H37" i="3"/>
  <c r="J37" i="3" s="1"/>
  <c r="H33" i="3"/>
  <c r="J33" i="3" s="1"/>
  <c r="H29" i="3"/>
  <c r="J29" i="3" s="1"/>
  <c r="H25" i="3"/>
  <c r="J25" i="3" s="1"/>
  <c r="H21" i="3"/>
  <c r="J21" i="3" s="1"/>
  <c r="H17" i="3"/>
  <c r="J17" i="3" s="1"/>
  <c r="H9" i="3"/>
  <c r="J9" i="3" s="1"/>
  <c r="H13" i="3"/>
  <c r="J13" i="3" s="1"/>
  <c r="I41" i="1"/>
  <c r="I39" i="1"/>
  <c r="I35" i="1"/>
  <c r="I31" i="1"/>
  <c r="I27" i="1"/>
  <c r="I20" i="1"/>
  <c r="I44" i="1"/>
  <c r="I42" i="1"/>
  <c r="I40" i="1"/>
  <c r="I38" i="1"/>
  <c r="I36" i="1"/>
  <c r="I34" i="1"/>
  <c r="I32" i="1"/>
  <c r="I30" i="1"/>
  <c r="I28" i="1"/>
  <c r="I26" i="1"/>
  <c r="I22" i="1"/>
  <c r="I18" i="1"/>
  <c r="I14" i="1"/>
  <c r="I10" i="1"/>
  <c r="J43" i="1"/>
  <c r="L43" i="1" s="1"/>
  <c r="J37" i="1"/>
  <c r="L37" i="1" s="1"/>
  <c r="J33" i="1"/>
  <c r="L33" i="1" s="1"/>
  <c r="J29" i="1"/>
  <c r="L29" i="1" s="1"/>
  <c r="J25" i="1"/>
  <c r="L25" i="1" s="1"/>
  <c r="J23" i="1"/>
  <c r="L23" i="1" s="1"/>
  <c r="J21" i="1"/>
  <c r="L21" i="1" s="1"/>
  <c r="J19" i="1"/>
  <c r="L19" i="1" s="1"/>
  <c r="J17" i="1"/>
  <c r="L17" i="1" s="1"/>
  <c r="J15" i="1"/>
  <c r="L15" i="1" s="1"/>
  <c r="J13" i="1"/>
  <c r="L13" i="1" s="1"/>
  <c r="J11" i="1"/>
  <c r="L11" i="1" s="1"/>
  <c r="J9" i="1"/>
  <c r="L9" i="1" s="1"/>
  <c r="I24" i="1"/>
  <c r="I16" i="1"/>
  <c r="I12" i="1"/>
  <c r="I8" i="1"/>
  <c r="E31" i="4"/>
  <c r="F85" i="3" l="1"/>
  <c r="G85" i="3"/>
  <c r="E85" i="3"/>
  <c r="H85" i="3" l="1"/>
  <c r="J85" i="3" s="1"/>
  <c r="C6" i="4" l="1"/>
  <c r="J12" i="13" l="1"/>
  <c r="F86" i="3" l="1"/>
  <c r="G86" i="3"/>
  <c r="G5" i="10"/>
  <c r="F5" i="10"/>
  <c r="E7" i="4"/>
  <c r="E6" i="4" s="1"/>
  <c r="H86" i="3" l="1"/>
  <c r="K5" i="10"/>
  <c r="J5" i="10"/>
  <c r="H5" i="10"/>
  <c r="M5" i="10"/>
  <c r="L5" i="10"/>
  <c r="G7" i="4" l="1"/>
  <c r="G6" i="4" s="1"/>
  <c r="F7" i="4"/>
  <c r="F6" i="4" s="1"/>
  <c r="H7" i="4" l="1"/>
  <c r="H6" i="4" s="1"/>
  <c r="G6" i="3" l="1"/>
  <c r="G5" i="3" s="1"/>
  <c r="F6" i="3"/>
  <c r="F5" i="3" s="1"/>
  <c r="C5" i="3"/>
  <c r="E86" i="3"/>
  <c r="E6" i="3"/>
  <c r="E6" i="2"/>
  <c r="C5" i="2"/>
  <c r="D6" i="1"/>
  <c r="F6" i="1"/>
  <c r="G6" i="1"/>
  <c r="C6" i="1"/>
  <c r="H7" i="1"/>
  <c r="K7" i="1" s="1"/>
  <c r="H45" i="1"/>
  <c r="K45" i="1" s="1"/>
  <c r="J45" i="1"/>
  <c r="E7" i="1"/>
  <c r="J7" i="1" s="1"/>
  <c r="E5" i="3" l="1"/>
  <c r="K6" i="1"/>
  <c r="J86" i="3"/>
  <c r="E6" i="1"/>
  <c r="H6" i="1"/>
  <c r="H6" i="3"/>
  <c r="H5" i="3" s="1"/>
  <c r="H6" i="2"/>
  <c r="L7" i="1"/>
  <c r="L45" i="1"/>
  <c r="N45" i="1" s="1"/>
  <c r="I45" i="1"/>
  <c r="I7" i="1"/>
  <c r="I6" i="2" l="1"/>
  <c r="L6" i="1"/>
  <c r="J6" i="1"/>
  <c r="J6" i="3"/>
  <c r="J5" i="3" s="1"/>
  <c r="I6" i="1"/>
</calcChain>
</file>

<file path=xl/sharedStrings.xml><?xml version="1.0" encoding="utf-8"?>
<sst xmlns="http://schemas.openxmlformats.org/spreadsheetml/2006/main" count="604" uniqueCount="330">
  <si>
    <t>序号</t>
  </si>
  <si>
    <t>名称</t>
    <phoneticPr fontId="3" type="noConversion"/>
  </si>
  <si>
    <t>补助人数</t>
    <phoneticPr fontId="3" type="noConversion"/>
  </si>
  <si>
    <t>补助金额</t>
    <phoneticPr fontId="3" type="noConversion"/>
  </si>
  <si>
    <t>本次实拨金额</t>
    <phoneticPr fontId="6" type="noConversion"/>
  </si>
  <si>
    <t>备注</t>
    <phoneticPr fontId="3" type="noConversion"/>
  </si>
  <si>
    <t>小学</t>
    <phoneticPr fontId="6" type="noConversion"/>
  </si>
  <si>
    <t>初中</t>
    <phoneticPr fontId="6" type="noConversion"/>
  </si>
  <si>
    <t>合计</t>
    <phoneticPr fontId="3" type="noConversion"/>
  </si>
  <si>
    <t>小学</t>
    <phoneticPr fontId="3" type="noConversion"/>
  </si>
  <si>
    <t>初中</t>
    <phoneticPr fontId="3" type="noConversion"/>
  </si>
  <si>
    <t>小计</t>
    <phoneticPr fontId="3" type="noConversion"/>
  </si>
  <si>
    <t>已脱贫户（原建卡)</t>
    <phoneticPr fontId="3" type="noConversion"/>
  </si>
  <si>
    <t>其他贫困类（原建卡除外）</t>
    <phoneticPr fontId="6" type="noConversion"/>
  </si>
  <si>
    <t>小计</t>
    <phoneticPr fontId="6" type="noConversion"/>
  </si>
  <si>
    <t>綦江中学</t>
  </si>
  <si>
    <t>永新中学</t>
  </si>
  <si>
    <t>南州中学</t>
  </si>
  <si>
    <t>三江中学</t>
  </si>
  <si>
    <t>东溪中学</t>
  </si>
  <si>
    <t>打通中学</t>
  </si>
  <si>
    <t>小计</t>
    <phoneticPr fontId="3" type="noConversion"/>
  </si>
  <si>
    <t>合计</t>
  </si>
  <si>
    <t>分管领导：</t>
  </si>
  <si>
    <t>审核：</t>
  </si>
  <si>
    <t>制表人：</t>
    <phoneticPr fontId="6" type="noConversion"/>
  </si>
  <si>
    <t xml:space="preserve">填报单位：重庆市綦江区教育委员会                                                </t>
    <phoneticPr fontId="3" type="noConversion"/>
  </si>
  <si>
    <t>金额：元</t>
    <phoneticPr fontId="6" type="noConversion"/>
  </si>
  <si>
    <t>学校名称</t>
  </si>
  <si>
    <t>人数</t>
    <phoneticPr fontId="3" type="noConversion"/>
  </si>
  <si>
    <t>补助金额（元）</t>
    <phoneticPr fontId="3" type="noConversion"/>
  </si>
  <si>
    <t>本次实拨金额</t>
    <phoneticPr fontId="6" type="noConversion"/>
  </si>
  <si>
    <t>备注</t>
  </si>
  <si>
    <t>小学</t>
  </si>
  <si>
    <t>初中</t>
  </si>
  <si>
    <t>合计</t>
    <phoneticPr fontId="3" type="noConversion"/>
  </si>
  <si>
    <t>补助人数</t>
  </si>
  <si>
    <t>补助金额（元）</t>
  </si>
  <si>
    <t>本次实拨金额</t>
    <phoneticPr fontId="6" type="noConversion"/>
  </si>
  <si>
    <t>合计</t>
    <phoneticPr fontId="3" type="noConversion"/>
  </si>
  <si>
    <t>名称</t>
    <phoneticPr fontId="3" type="noConversion"/>
  </si>
  <si>
    <t>补助人数</t>
    <phoneticPr fontId="3" type="noConversion"/>
  </si>
  <si>
    <t>补助金额</t>
    <phoneticPr fontId="3" type="noConversion"/>
  </si>
  <si>
    <t>本次实拨金额</t>
    <phoneticPr fontId="6" type="noConversion"/>
  </si>
  <si>
    <t>备注</t>
    <phoneticPr fontId="3" type="noConversion"/>
  </si>
  <si>
    <t>小学</t>
    <phoneticPr fontId="6" type="noConversion"/>
  </si>
  <si>
    <t>初中</t>
    <phoneticPr fontId="6" type="noConversion"/>
  </si>
  <si>
    <t>小计</t>
    <phoneticPr fontId="6" type="noConversion"/>
  </si>
  <si>
    <t>小学</t>
    <phoneticPr fontId="3" type="noConversion"/>
  </si>
  <si>
    <t>初中</t>
    <phoneticPr fontId="3" type="noConversion"/>
  </si>
  <si>
    <t>小计</t>
    <phoneticPr fontId="3" type="noConversion"/>
  </si>
  <si>
    <t xml:space="preserve">填报单位：重庆市綦江区教育委员会                                               </t>
    <phoneticPr fontId="6" type="noConversion"/>
  </si>
  <si>
    <t xml:space="preserve">金额：元 </t>
  </si>
  <si>
    <t>开户名称</t>
  </si>
  <si>
    <t>开户银行</t>
  </si>
  <si>
    <t>银行账号</t>
  </si>
  <si>
    <t>受助幼儿人数</t>
  </si>
  <si>
    <t>保教补助标准：元/月</t>
    <phoneticPr fontId="3" type="noConversion"/>
  </si>
  <si>
    <t>受助金额</t>
  </si>
  <si>
    <t>本期实拨金额</t>
    <phoneticPr fontId="6" type="noConversion"/>
  </si>
  <si>
    <t>已脱贫（原建卡）</t>
    <phoneticPr fontId="6" type="noConversion"/>
  </si>
  <si>
    <t>其他贫困类（原建卡除外）</t>
    <phoneticPr fontId="6" type="noConversion"/>
  </si>
  <si>
    <t>小计</t>
  </si>
  <si>
    <t>说明：1.綦江财发【2023】1号（渝财教[2022]194号）《关于提前下达2023年学前教育发展资金预算的通知》资金131万元。</t>
    <phoneticPr fontId="3" type="noConversion"/>
  </si>
  <si>
    <t xml:space="preserve">      2..綦江财发【2022】116号（渝财教【2022】49号）《关于下达2022年支持学前教育发展资金预算的通知》资金51万元</t>
    <phoneticPr fontId="3" type="noConversion"/>
  </si>
  <si>
    <t xml:space="preserve">      3.綦江财发【2023】1号学前教育幼儿资助2022资金130万元</t>
    <phoneticPr fontId="3" type="noConversion"/>
  </si>
  <si>
    <t xml:space="preserve">      4.市区分担比例各为50%。</t>
    <phoneticPr fontId="3" type="noConversion"/>
  </si>
  <si>
    <t>经办人：</t>
    <phoneticPr fontId="3" type="noConversion"/>
  </si>
  <si>
    <t>横山学校</t>
  </si>
  <si>
    <t>通惠中学</t>
  </si>
  <si>
    <t>隆盛中学</t>
  </si>
  <si>
    <t>三角中学</t>
  </si>
  <si>
    <t>永城中学</t>
  </si>
  <si>
    <t>古南中学</t>
  </si>
  <si>
    <t>城南中学</t>
  </si>
  <si>
    <t>特殊学校</t>
  </si>
  <si>
    <t>中峰中学</t>
  </si>
  <si>
    <t>新盛中学</t>
  </si>
  <si>
    <t>石角中学</t>
  </si>
  <si>
    <t>郭扶中学</t>
  </si>
  <si>
    <t>篆塘中学</t>
  </si>
  <si>
    <t>扶欢中学</t>
  </si>
  <si>
    <t>丁山学校</t>
  </si>
  <si>
    <t>赶水中学</t>
  </si>
  <si>
    <t>安稳学校</t>
  </si>
  <si>
    <t>石壕中学</t>
  </si>
  <si>
    <t>三会学校</t>
  </si>
  <si>
    <t>永新小学</t>
  </si>
  <si>
    <t>高庙学校</t>
  </si>
  <si>
    <t>高青学校</t>
  </si>
  <si>
    <t>扶欢小学</t>
  </si>
  <si>
    <t>福林学校</t>
  </si>
  <si>
    <t>民族小学</t>
  </si>
  <si>
    <t>适中学校</t>
  </si>
  <si>
    <t>永乐小学</t>
  </si>
  <si>
    <t>镇紫学校</t>
  </si>
  <si>
    <t>羊角学校</t>
  </si>
  <si>
    <t>大罗学校</t>
  </si>
  <si>
    <t>隆盛小学</t>
  </si>
  <si>
    <t>打通一小</t>
  </si>
  <si>
    <t>登瀛学校</t>
  </si>
  <si>
    <t>通惠小学</t>
  </si>
  <si>
    <t>乐兴小学</t>
  </si>
  <si>
    <t>三角小学</t>
  </si>
  <si>
    <t>永城小学</t>
  </si>
  <si>
    <t>陵园小学</t>
  </si>
  <si>
    <t>北渡学校</t>
  </si>
  <si>
    <t>城南小学</t>
  </si>
  <si>
    <t>古剑学校</t>
  </si>
  <si>
    <t>中山路小学</t>
  </si>
  <si>
    <t>长乐小学</t>
  </si>
  <si>
    <t>康德城第一小学</t>
  </si>
  <si>
    <t>中峰小学</t>
  </si>
  <si>
    <t>九龙小学</t>
  </si>
  <si>
    <t>南州小学</t>
  </si>
  <si>
    <t>沙溪小学</t>
  </si>
  <si>
    <t>实验小学</t>
  </si>
  <si>
    <t>万兴小学</t>
  </si>
  <si>
    <t>文龙小学</t>
  </si>
  <si>
    <t>新盛小学</t>
  </si>
  <si>
    <t>营盘山小学</t>
  </si>
  <si>
    <t>东源小学</t>
  </si>
  <si>
    <t>蒲河学校</t>
  </si>
  <si>
    <t>三江二小</t>
  </si>
  <si>
    <t>三江一小</t>
  </si>
  <si>
    <t>石角小学</t>
  </si>
  <si>
    <t>新民小学</t>
  </si>
  <si>
    <t>郭扶小学</t>
  </si>
  <si>
    <t>篆塘小学</t>
  </si>
  <si>
    <t>柴坝学校</t>
  </si>
  <si>
    <t>赶水小学</t>
  </si>
  <si>
    <t>书院街小学</t>
  </si>
  <si>
    <t>土台学校</t>
  </si>
  <si>
    <t>永久小学</t>
  </si>
  <si>
    <t>松藻学校</t>
  </si>
  <si>
    <t>杨地湾学校</t>
  </si>
  <si>
    <t>打通二小</t>
  </si>
  <si>
    <t>石壕小学</t>
  </si>
  <si>
    <t>天池学校</t>
  </si>
  <si>
    <t>万隆学校</t>
  </si>
  <si>
    <t>羊叉学校</t>
  </si>
  <si>
    <t>逢春学校</t>
  </si>
  <si>
    <t>三江中学</t>
    <phoneticPr fontId="3" type="noConversion"/>
  </si>
  <si>
    <t>扶欢中学</t>
    <phoneticPr fontId="3" type="noConversion"/>
  </si>
  <si>
    <t>永城中学</t>
    <phoneticPr fontId="3" type="noConversion"/>
  </si>
  <si>
    <t>学前</t>
    <phoneticPr fontId="3" type="noConversion"/>
  </si>
  <si>
    <t>寄宿</t>
    <phoneticPr fontId="3" type="noConversion"/>
  </si>
  <si>
    <t>已纳入当期预算</t>
    <phoneticPr fontId="3" type="noConversion"/>
  </si>
  <si>
    <t>非寄</t>
    <phoneticPr fontId="3" type="noConversion"/>
  </si>
  <si>
    <t>实验中学</t>
    <phoneticPr fontId="3" type="noConversion"/>
  </si>
  <si>
    <t>东溪中学</t>
    <phoneticPr fontId="3" type="noConversion"/>
  </si>
  <si>
    <t>石角小学</t>
    <phoneticPr fontId="3" type="noConversion"/>
  </si>
  <si>
    <t>龚雨萍二年级农村低保</t>
    <phoneticPr fontId="3" type="noConversion"/>
  </si>
  <si>
    <t>三角小学</t>
    <phoneticPr fontId="3" type="noConversion"/>
  </si>
  <si>
    <t>袁露一年级其他类</t>
    <phoneticPr fontId="3" type="noConversion"/>
  </si>
  <si>
    <t>其他困难九年级霍勇从寄宿转非寄</t>
    <phoneticPr fontId="3" type="noConversion"/>
  </si>
  <si>
    <t>初一13班李亚同初二14曾鹏非寄其他类取消资助</t>
    <phoneticPr fontId="3" type="noConversion"/>
  </si>
  <si>
    <t>陈虹雁、刘茂铃农村低保、残疾等2人非寄学生</t>
    <phoneticPr fontId="3" type="noConversion"/>
  </si>
  <si>
    <t>大罗学校</t>
    <phoneticPr fontId="3" type="noConversion"/>
  </si>
  <si>
    <t>李俊杰农村低保转出</t>
    <phoneticPr fontId="3" type="noConversion"/>
  </si>
  <si>
    <t>学校公用经费解决</t>
    <phoneticPr fontId="3" type="noConversion"/>
  </si>
  <si>
    <t>王沙七年级寄宿脱贫学生</t>
    <phoneticPr fontId="3" type="noConversion"/>
  </si>
  <si>
    <t>通惠中学</t>
    <phoneticPr fontId="3" type="noConversion"/>
  </si>
  <si>
    <t>袁雷鸣七年非寄脱贫学生10.31</t>
    <phoneticPr fontId="3" type="noConversion"/>
  </si>
  <si>
    <t>2024年春期学前教育家庭经济困难幼儿资助拨款表</t>
    <phoneticPr fontId="6" type="noConversion"/>
  </si>
  <si>
    <t xml:space="preserve"> 填报时间：2024年10月10日 </t>
    <phoneticPr fontId="6" type="noConversion"/>
  </si>
  <si>
    <t>上期结余（正数为应补，负数抵扣）</t>
  </si>
  <si>
    <t>古南中学</t>
    <phoneticPr fontId="3" type="noConversion"/>
  </si>
  <si>
    <t>注明：綦江财发〔2024〕1号学生营养工程—贫困学(含建卡)“爱心午餐”，区级资金50万元。</t>
    <phoneticPr fontId="3" type="noConversion"/>
  </si>
  <si>
    <t>注明：1.綦江财发〔2023〕1号（渝财教〔2022〕192号）义务教育学生困难生活补助2023(上级)2394953.17元；</t>
    <phoneticPr fontId="3" type="noConversion"/>
  </si>
  <si>
    <t xml:space="preserve">      2.綦江财发〔2024〕1号渝财教〔2023〕182号城乡义务教育困难学生生活补助资金6590000元；</t>
    <phoneticPr fontId="3" type="noConversion"/>
  </si>
  <si>
    <t xml:space="preserve">      3.綦江财发〔2024〕1号义务教育寄宿生生活补助1062500元。</t>
    <phoneticPr fontId="3" type="noConversion"/>
  </si>
  <si>
    <t xml:space="preserve">     2.綦江财发〔2024〕1号渝财教〔2023〕182号城乡义务教育困难学生生活补助资金6590000元；</t>
    <phoneticPr fontId="3" type="noConversion"/>
  </si>
  <si>
    <t>分管领导：</t>
    <phoneticPr fontId="3" type="noConversion"/>
  </si>
  <si>
    <t xml:space="preserve">     3.綦江财发〔2024〕1号义务教育阶段非寄宿贫困生生活补助950000元</t>
    <phoneticPr fontId="3" type="noConversion"/>
  </si>
  <si>
    <t xml:space="preserve">     3.綦江财发〔2024〕1号义务教育阶段非寄宿贫困生生活补助950000元。</t>
    <phoneticPr fontId="3" type="noConversion"/>
  </si>
  <si>
    <t>2024年秋期寄宿生生活补助预算拨款表</t>
    <phoneticPr fontId="3" type="noConversion"/>
  </si>
  <si>
    <t>实验中学</t>
    <phoneticPr fontId="3" type="noConversion"/>
  </si>
  <si>
    <t>打通一小</t>
    <phoneticPr fontId="3" type="noConversion"/>
  </si>
  <si>
    <t>吹角小学53人</t>
    <phoneticPr fontId="3" type="noConversion"/>
  </si>
  <si>
    <t>瀛坪小学31人，瀛山学校5人</t>
    <phoneticPr fontId="3" type="noConversion"/>
  </si>
  <si>
    <t>正自学校6人</t>
    <phoneticPr fontId="3" type="noConversion"/>
  </si>
  <si>
    <t>吹角小学9人</t>
    <phoneticPr fontId="3" type="noConversion"/>
  </si>
  <si>
    <t>实验中学</t>
    <phoneticPr fontId="3" type="noConversion"/>
  </si>
  <si>
    <t>莲石5人</t>
    <phoneticPr fontId="3" type="noConversion"/>
  </si>
  <si>
    <t>特殊学校</t>
    <phoneticPr fontId="3" type="noConversion"/>
  </si>
  <si>
    <t>惠民学校8人</t>
    <phoneticPr fontId="3" type="noConversion"/>
  </si>
  <si>
    <t>2024年秋期义务教育非寄宿生生活费补助（脱贫学生除外）预算拨款表</t>
    <phoneticPr fontId="3" type="noConversion"/>
  </si>
  <si>
    <t>2024年秋期非寄脱贫学生（原建卡）生活费补助预算拨款表</t>
    <phoneticPr fontId="3" type="noConversion"/>
  </si>
  <si>
    <t>瀛坪2人瀛山2人</t>
    <phoneticPr fontId="3" type="noConversion"/>
  </si>
  <si>
    <t>惠民6人</t>
    <phoneticPr fontId="3" type="noConversion"/>
  </si>
  <si>
    <t>正自4人</t>
    <phoneticPr fontId="3" type="noConversion"/>
  </si>
  <si>
    <t>吹角1人</t>
    <phoneticPr fontId="3" type="noConversion"/>
  </si>
  <si>
    <t>莲石3人</t>
    <phoneticPr fontId="3" type="noConversion"/>
  </si>
  <si>
    <t>莲石3人</t>
    <phoneticPr fontId="3" type="noConversion"/>
  </si>
  <si>
    <t>吹角4人</t>
    <phoneticPr fontId="3" type="noConversion"/>
  </si>
  <si>
    <t>2024年秋期寄宿脱贫（原建卡）学生餐费补助预算拨款表</t>
    <phoneticPr fontId="3" type="noConversion"/>
  </si>
  <si>
    <t>通惠校区4人惠登校区7人</t>
    <phoneticPr fontId="3" type="noConversion"/>
  </si>
  <si>
    <t>上期结余（正数为补，负数应抵扣）</t>
    <phoneticPr fontId="3" type="noConversion"/>
  </si>
  <si>
    <t>补上期漏资助</t>
    <phoneticPr fontId="3" type="noConversion"/>
  </si>
  <si>
    <t>填报单位：重庆市綦江区教育委员会                         填报时间：2024年10月20日                  金额：元</t>
    <phoneticPr fontId="3" type="noConversion"/>
  </si>
  <si>
    <t xml:space="preserve"> 填报时间：2024年10月20日</t>
    <phoneticPr fontId="6" type="noConversion"/>
  </si>
  <si>
    <r>
      <t>填报单位：重庆市綦江区教育委员会                     填报时间：2024年10</t>
    </r>
    <r>
      <rPr>
        <sz val="11"/>
        <rFont val="宋体"/>
        <family val="3"/>
        <charset val="134"/>
        <scheme val="minor"/>
      </rPr>
      <t>月20日                    金额：元</t>
    </r>
    <phoneticPr fontId="3" type="noConversion"/>
  </si>
  <si>
    <t>填报单位：重庆市綦江区教育委员会             填报时间：2024年10月20日                  金额：元</t>
    <phoneticPr fontId="3" type="noConversion"/>
  </si>
  <si>
    <t>莲石小学5人</t>
    <phoneticPr fontId="3" type="noConversion"/>
  </si>
  <si>
    <t>通惠校区11人惠登校区16人</t>
    <phoneticPr fontId="3" type="noConversion"/>
  </si>
  <si>
    <t>填报单位：重庆市綦江区教育委员会</t>
  </si>
  <si>
    <t>金额：元</t>
  </si>
  <si>
    <t>城市低保</t>
  </si>
  <si>
    <t>城市特困</t>
  </si>
  <si>
    <t>低保家庭</t>
  </si>
  <si>
    <t>孤儿</t>
  </si>
  <si>
    <t>农村低保</t>
  </si>
  <si>
    <t>农村特困</t>
  </si>
  <si>
    <t>已脱贫户</t>
  </si>
  <si>
    <t>其他</t>
  </si>
  <si>
    <t>实验中学</t>
  </si>
  <si>
    <t>总计</t>
  </si>
  <si>
    <t>2024年秋期普高资助拨款建议表</t>
    <phoneticPr fontId="3" type="noConversion"/>
  </si>
  <si>
    <t>时间：2024年10月20日</t>
    <phoneticPr fontId="3" type="noConversion"/>
  </si>
  <si>
    <t>学校名称</t>
    <phoneticPr fontId="3" type="noConversion"/>
  </si>
  <si>
    <t>残疾学生</t>
    <phoneticPr fontId="3" type="noConversion"/>
  </si>
  <si>
    <t>合计享受人数</t>
    <phoneticPr fontId="3" type="noConversion"/>
  </si>
  <si>
    <t>免学费（元）</t>
    <phoneticPr fontId="3" type="noConversion"/>
  </si>
  <si>
    <t>助学金（元）</t>
    <phoneticPr fontId="3" type="noConversion"/>
  </si>
  <si>
    <t>免教科书（元）</t>
    <phoneticPr fontId="3" type="noConversion"/>
  </si>
  <si>
    <t>上期结余（元）</t>
    <phoneticPr fontId="3" type="noConversion"/>
  </si>
  <si>
    <t>实际拨款（元）</t>
    <phoneticPr fontId="3" type="noConversion"/>
  </si>
  <si>
    <t>注明：</t>
    <phoneticPr fontId="3" type="noConversion"/>
  </si>
  <si>
    <t>1.綦江财发〔2024〕1号渝财教〔2023〕180号普通高中学生资助668万元；</t>
    <phoneticPr fontId="3" type="noConversion"/>
  </si>
  <si>
    <t>2.綦江财发〔2024〕1号普通高中低保等学生免学费补助10万元；</t>
    <phoneticPr fontId="3" type="noConversion"/>
  </si>
  <si>
    <t>3.綦江财发〔2024〕1号普通高中国家助学金资助70万元。</t>
    <phoneticPr fontId="3" type="noConversion"/>
  </si>
  <si>
    <t>分管领导：</t>
    <phoneticPr fontId="3" type="noConversion"/>
  </si>
  <si>
    <t>审核人：</t>
    <phoneticPr fontId="3" type="noConversion"/>
  </si>
  <si>
    <t>经办人：</t>
    <phoneticPr fontId="3" type="noConversion"/>
  </si>
  <si>
    <t>残疾学生</t>
  </si>
  <si>
    <t>连片</t>
  </si>
  <si>
    <t>医科学校</t>
  </si>
  <si>
    <t>2022秋</t>
  </si>
  <si>
    <t>2023秋</t>
  </si>
  <si>
    <t>2024秋</t>
  </si>
  <si>
    <t>医科学校 汇总</t>
  </si>
  <si>
    <t>职教中心</t>
  </si>
  <si>
    <t>职教中心 汇总</t>
  </si>
  <si>
    <t>职业技术学校</t>
  </si>
  <si>
    <t>2024年秋期学前教育家庭经济困难幼儿资助拨款表</t>
    <phoneticPr fontId="6" type="noConversion"/>
  </si>
  <si>
    <t xml:space="preserve">填报单位：重庆市綦江区教育委员会                                               </t>
    <phoneticPr fontId="6" type="noConversion"/>
  </si>
  <si>
    <t xml:space="preserve"> 填报时间：2024年10月20日 </t>
    <phoneticPr fontId="6" type="noConversion"/>
  </si>
  <si>
    <t>保教补助标准：元/月</t>
    <phoneticPr fontId="3" type="noConversion"/>
  </si>
  <si>
    <t>补上期金额</t>
    <phoneticPr fontId="3" type="noConversion"/>
  </si>
  <si>
    <t>本期实拨金额</t>
    <phoneticPr fontId="6" type="noConversion"/>
  </si>
  <si>
    <t>脱贫学生</t>
    <phoneticPr fontId="6" type="noConversion"/>
  </si>
  <si>
    <t>其他贫困类（脱贫学生除外）</t>
    <phoneticPr fontId="6" type="noConversion"/>
  </si>
  <si>
    <t>合计</t>
    <phoneticPr fontId="3" type="noConversion"/>
  </si>
  <si>
    <t>通惠2人</t>
    <phoneticPr fontId="3" type="noConversion"/>
  </si>
  <si>
    <t>实验幼儿园</t>
  </si>
  <si>
    <t>通惠4人,康德11人,城东3人</t>
    <phoneticPr fontId="3" type="noConversion"/>
  </si>
  <si>
    <t>新建1人</t>
    <phoneticPr fontId="3" type="noConversion"/>
  </si>
  <si>
    <t>安稳中心幼儿园</t>
  </si>
  <si>
    <t>吹角7人</t>
    <phoneticPr fontId="3" type="noConversion"/>
  </si>
  <si>
    <t>实验小学</t>
    <phoneticPr fontId="3" type="noConversion"/>
  </si>
  <si>
    <t>惠民学校</t>
    <phoneticPr fontId="3" type="noConversion"/>
  </si>
  <si>
    <t>隆盛启明星幼儿园</t>
  </si>
  <si>
    <t>綦江区才识幼儿园</t>
  </si>
  <si>
    <t>永城蓓蕾幼儿园</t>
  </si>
  <si>
    <t>峰汇幼儿园</t>
  </si>
  <si>
    <t>童梦星月幼儿园</t>
  </si>
  <si>
    <t>才识香江幼儿园</t>
  </si>
  <si>
    <t>喜洋洋幼儿园</t>
  </si>
  <si>
    <t>童之语幼儿园</t>
  </si>
  <si>
    <t>阳光幼儿园</t>
  </si>
  <si>
    <t>康德幼儿园</t>
  </si>
  <si>
    <t>睿恩美岸幼儿园</t>
  </si>
  <si>
    <t>永新星星幼儿园</t>
  </si>
  <si>
    <t>新智源幼儿园</t>
  </si>
  <si>
    <t>巨龙幼儿园</t>
  </si>
  <si>
    <t>綦江九龙幼儿园</t>
  </si>
  <si>
    <t>青龙幼儿园</t>
  </si>
  <si>
    <t>三色幼儿园</t>
  </si>
  <si>
    <t>山予城幼儿园</t>
  </si>
  <si>
    <t>七色阳光幼儿园</t>
  </si>
  <si>
    <t>水岸雅筑幼儿园</t>
  </si>
  <si>
    <t>文龙希望幼儿园</t>
  </si>
  <si>
    <t>曦美艺术幼儿园</t>
  </si>
  <si>
    <t>新城幼儿园</t>
  </si>
  <si>
    <t>睿恩开心幼儿园</t>
  </si>
  <si>
    <t>童心高远幼儿园</t>
  </si>
  <si>
    <t>七彩幼儿园</t>
  </si>
  <si>
    <t>睿恩金蓓幼儿园</t>
  </si>
  <si>
    <t>爱米亚誉峰幼儿园</t>
  </si>
  <si>
    <t>三江贝贝幼儿园</t>
  </si>
  <si>
    <t>三江开发区幼儿园</t>
  </si>
  <si>
    <t>三江小太阳幼儿园</t>
  </si>
  <si>
    <t>石角起点幼儿园</t>
  </si>
  <si>
    <t>郭扶真善美幼儿园</t>
  </si>
  <si>
    <t>扶欢天娇幼儿园</t>
  </si>
  <si>
    <t>东溪春苗幼儿园</t>
  </si>
  <si>
    <t>东溪綦南幼儿园</t>
  </si>
  <si>
    <t>金街幼儿园</t>
  </si>
  <si>
    <t>安稳希望幼儿园</t>
  </si>
  <si>
    <t>松藻煤矿幼儿园</t>
  </si>
  <si>
    <t>打通金阳幼儿园</t>
  </si>
  <si>
    <t>补上期1人</t>
    <phoneticPr fontId="3" type="noConversion"/>
  </si>
  <si>
    <t>兴隆幼儿园</t>
  </si>
  <si>
    <t>石壕鑫颖幼儿园</t>
  </si>
  <si>
    <t>说明：1.綦江财发〔2023〕1号（渝财教〔2022〕194号）学前教育幼儿资助2023(上级)621760元；</t>
    <phoneticPr fontId="3" type="noConversion"/>
  </si>
  <si>
    <t xml:space="preserve">      2.綦江财发〔2024〕1号渝财教〔2023〕144号学前教育幼儿资助1310000元；</t>
    <phoneticPr fontId="3" type="noConversion"/>
  </si>
  <si>
    <t xml:space="preserve">      3.綦江财发〔2024〕1号学前教育幼儿资助1100000。</t>
    <phoneticPr fontId="3" type="noConversion"/>
  </si>
  <si>
    <t>制表人：</t>
    <phoneticPr fontId="6" type="noConversion"/>
  </si>
  <si>
    <t>2024年秋期中职资助预算统计表</t>
    <phoneticPr fontId="3" type="noConversion"/>
  </si>
  <si>
    <t>填报单位：重庆市綦江区教育委员会</t>
    <phoneticPr fontId="5" type="noConversion"/>
  </si>
  <si>
    <t>时间：2024年10月20日</t>
    <phoneticPr fontId="5" type="noConversion"/>
  </si>
  <si>
    <t>单位：元，人</t>
    <phoneticPr fontId="5" type="noConversion"/>
  </si>
  <si>
    <t>学校名称</t>
    <phoneticPr fontId="3" type="noConversion"/>
  </si>
  <si>
    <t>年级</t>
    <phoneticPr fontId="3" type="noConversion"/>
  </si>
  <si>
    <t>仅享受免学费人数</t>
    <phoneticPr fontId="3" type="noConversion"/>
  </si>
  <si>
    <t>上期余额</t>
    <phoneticPr fontId="3" type="noConversion"/>
  </si>
  <si>
    <t>免学费</t>
    <phoneticPr fontId="3" type="noConversion"/>
  </si>
  <si>
    <t>助学金</t>
    <phoneticPr fontId="3" type="noConversion"/>
  </si>
  <si>
    <t>住宿费</t>
    <phoneticPr fontId="3" type="noConversion"/>
  </si>
  <si>
    <t>教科书</t>
    <phoneticPr fontId="3" type="noConversion"/>
  </si>
  <si>
    <t>实际拨款</t>
    <phoneticPr fontId="3" type="noConversion"/>
  </si>
  <si>
    <t>职业学校 汇总</t>
    <phoneticPr fontId="3" type="noConversion"/>
  </si>
  <si>
    <t>注明：</t>
    <phoneticPr fontId="3" type="noConversion"/>
  </si>
  <si>
    <t>1.綦江财发〔2023〕1号（渝财教〔2022〕179号）中职学生资助补助资金2023(上级）69300元；</t>
    <phoneticPr fontId="3" type="noConversion"/>
  </si>
  <si>
    <t>2.綦江财发〔2024〕1号渝财教〔2023〕179号中职教育学生资助17930000元；</t>
    <phoneticPr fontId="3" type="noConversion"/>
  </si>
  <si>
    <t>3.綦江财发〔2024〕1号中职学校免学费补助住宿费和助学金资助900000元。</t>
    <phoneticPr fontId="3" type="noConversion"/>
  </si>
  <si>
    <t>分管领导：</t>
    <phoneticPr fontId="3" type="noConversion"/>
  </si>
  <si>
    <t>审核：</t>
    <phoneticPr fontId="3" type="noConversion"/>
  </si>
  <si>
    <t>经办人：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</si>
</sst>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#,##0_ "/>
    <numFmt numFmtId="177" formatCode="_ * #,##0_ ;_ * \-#,##0_ ;_ * &quot;-&quot;??_ ;_ @_ "/>
    <numFmt numFmtId="178" formatCode="#,##0;[Red]#,##0"/>
    <numFmt numFmtId="179" formatCode="#,##0.00_);[Red]\(#,##0.00\)"/>
    <numFmt numFmtId="180" formatCode="#,##0_);[Red]\(#,##0\)"/>
    <numFmt numFmtId="181" formatCode="#,##0.00_ "/>
  </numFmts>
  <fonts count="3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2"/>
      <name val="仿宋_GB2312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1"/>
      <name val="仿宋_GB2312"/>
      <family val="3"/>
      <charset val="134"/>
    </font>
    <font>
      <b/>
      <sz val="18"/>
      <name val="宋体"/>
      <family val="3"/>
      <charset val="134"/>
      <scheme val="minor"/>
    </font>
    <font>
      <sz val="10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vertical="center"/>
    </xf>
    <xf numFmtId="0" fontId="11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178" fontId="1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180" fontId="8" fillId="0" borderId="0" xfId="1" applyNumberFormat="1" applyFont="1" applyFill="1" applyBorder="1" applyAlignment="1">
      <alignment horizontal="right" vertical="center"/>
    </xf>
    <xf numFmtId="180" fontId="16" fillId="0" borderId="1" xfId="1" applyNumberFormat="1" applyFont="1" applyFill="1" applyBorder="1" applyAlignment="1">
      <alignment horizontal="center" vertical="center"/>
    </xf>
    <xf numFmtId="180" fontId="17" fillId="0" borderId="0" xfId="1" applyNumberFormat="1" applyFont="1" applyFill="1">
      <alignment vertical="center"/>
    </xf>
    <xf numFmtId="180" fontId="11" fillId="0" borderId="0" xfId="1" applyNumberFormat="1" applyFont="1" applyFill="1" applyAlignment="1">
      <alignment horizontal="right" vertical="center"/>
    </xf>
    <xf numFmtId="179" fontId="16" fillId="0" borderId="1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180" fontId="0" fillId="0" borderId="0" xfId="1" applyNumberFormat="1" applyFont="1" applyFill="1">
      <alignment vertical="center"/>
    </xf>
    <xf numFmtId="0" fontId="0" fillId="0" borderId="0" xfId="0" applyFont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80" fontId="15" fillId="0" borderId="1" xfId="1" applyNumberFormat="1" applyFont="1" applyFill="1" applyBorder="1" applyAlignment="1">
      <alignment horizontal="center" vertical="center" wrapText="1"/>
    </xf>
    <xf numFmtId="177" fontId="15" fillId="0" borderId="1" xfId="1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49" fontId="15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180" fontId="16" fillId="0" borderId="8" xfId="1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80" fontId="2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80" fontId="20" fillId="0" borderId="1" xfId="1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left" vertical="center" wrapText="1"/>
    </xf>
    <xf numFmtId="0" fontId="1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81" fontId="6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>
      <alignment vertical="center"/>
    </xf>
    <xf numFmtId="179" fontId="16" fillId="0" borderId="1" xfId="0" applyNumberFormat="1" applyFont="1" applyFill="1" applyBorder="1" applyAlignment="1">
      <alignment horizontal="left" vertical="center"/>
    </xf>
    <xf numFmtId="179" fontId="20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0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179" fontId="27" fillId="0" borderId="1" xfId="0" applyNumberFormat="1" applyFont="1" applyFill="1" applyBorder="1" applyAlignment="1">
      <alignment horizontal="left" vertical="center"/>
    </xf>
    <xf numFmtId="0" fontId="28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177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1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31" fillId="0" borderId="0" xfId="0" applyFont="1">
      <alignment vertical="center"/>
    </xf>
    <xf numFmtId="0" fontId="20" fillId="0" borderId="0" xfId="0" applyFont="1">
      <alignment vertical="center"/>
    </xf>
    <xf numFmtId="0" fontId="3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Border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center" vertical="center"/>
    </xf>
    <xf numFmtId="178" fontId="16" fillId="0" borderId="4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9" fontId="19" fillId="0" borderId="1" xfId="0" applyNumberFormat="1" applyFont="1" applyFill="1" applyBorder="1" applyAlignment="1">
      <alignment vertical="center"/>
    </xf>
    <xf numFmtId="179" fontId="19" fillId="0" borderId="1" xfId="0" applyNumberFormat="1" applyFont="1" applyFill="1" applyBorder="1" applyAlignment="1">
      <alignment horizontal="center" vertical="center"/>
    </xf>
    <xf numFmtId="179" fontId="19" fillId="0" borderId="1" xfId="1" applyNumberFormat="1" applyFont="1" applyFill="1" applyBorder="1" applyAlignment="1">
      <alignment horizontal="center" vertical="center" wrapText="1"/>
    </xf>
    <xf numFmtId="179" fontId="17" fillId="0" borderId="2" xfId="0" applyNumberFormat="1" applyFont="1" applyFill="1" applyBorder="1" applyAlignment="1">
      <alignment horizontal="center" vertical="center" wrapText="1"/>
    </xf>
    <xf numFmtId="179" fontId="17" fillId="0" borderId="4" xfId="0" applyNumberFormat="1" applyFont="1" applyFill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showZeros="0" workbookViewId="0">
      <selection activeCell="A6" sqref="A6:XFD112"/>
    </sheetView>
  </sheetViews>
  <sheetFormatPr defaultRowHeight="13.5"/>
  <cols>
    <col min="1" max="1" width="5.625" customWidth="1"/>
    <col min="2" max="2" width="18.5" customWidth="1"/>
    <col min="3" max="3" width="33" hidden="1" customWidth="1"/>
    <col min="4" max="4" width="34.875" hidden="1" customWidth="1"/>
    <col min="5" max="5" width="8" hidden="1" customWidth="1"/>
    <col min="6" max="6" width="9.625" style="30" bestFit="1" customWidth="1"/>
    <col min="7" max="7" width="8.5" style="30" customWidth="1"/>
    <col min="11" max="11" width="11.625" customWidth="1"/>
    <col min="12" max="12" width="11.375" customWidth="1"/>
    <col min="13" max="13" width="11.875" customWidth="1"/>
    <col min="14" max="14" width="12.75" customWidth="1"/>
  </cols>
  <sheetData>
    <row r="1" spans="1:14" ht="22.5">
      <c r="A1" s="139" t="s">
        <v>164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18" customHeight="1">
      <c r="A2" s="46" t="s">
        <v>51</v>
      </c>
      <c r="B2" s="46"/>
      <c r="C2" s="46"/>
      <c r="D2" s="46"/>
      <c r="E2" s="47"/>
      <c r="F2" s="16"/>
      <c r="G2" s="16"/>
      <c r="H2" s="4"/>
      <c r="I2" s="16" t="s">
        <v>165</v>
      </c>
      <c r="J2" s="16"/>
      <c r="K2" s="46"/>
      <c r="L2" s="46"/>
      <c r="M2" s="46" t="s">
        <v>52</v>
      </c>
      <c r="N2" s="46"/>
    </row>
    <row r="3" spans="1:14" ht="16.5" customHeight="1">
      <c r="A3" s="136" t="s">
        <v>0</v>
      </c>
      <c r="B3" s="136" t="s">
        <v>28</v>
      </c>
      <c r="C3" s="136" t="s">
        <v>53</v>
      </c>
      <c r="D3" s="136" t="s">
        <v>54</v>
      </c>
      <c r="E3" s="140" t="s">
        <v>55</v>
      </c>
      <c r="F3" s="136" t="s">
        <v>56</v>
      </c>
      <c r="G3" s="136"/>
      <c r="H3" s="136"/>
      <c r="I3" s="136" t="s">
        <v>57</v>
      </c>
      <c r="J3" s="136" t="s">
        <v>58</v>
      </c>
      <c r="K3" s="136"/>
      <c r="L3" s="136"/>
      <c r="M3" s="136" t="s">
        <v>59</v>
      </c>
      <c r="N3" s="136" t="s">
        <v>32</v>
      </c>
    </row>
    <row r="4" spans="1:14" ht="36.75" customHeight="1">
      <c r="A4" s="136"/>
      <c r="B4" s="136"/>
      <c r="C4" s="136"/>
      <c r="D4" s="136"/>
      <c r="E4" s="140"/>
      <c r="F4" s="48" t="s">
        <v>60</v>
      </c>
      <c r="G4" s="79" t="s">
        <v>61</v>
      </c>
      <c r="H4" s="48" t="s">
        <v>62</v>
      </c>
      <c r="I4" s="136"/>
      <c r="J4" s="48" t="s">
        <v>60</v>
      </c>
      <c r="K4" s="67" t="s">
        <v>61</v>
      </c>
      <c r="L4" s="48" t="s">
        <v>62</v>
      </c>
      <c r="M4" s="136"/>
      <c r="N4" s="136"/>
    </row>
    <row r="5" spans="1:14" ht="15" customHeight="1">
      <c r="A5" s="65"/>
      <c r="B5" s="65" t="s">
        <v>35</v>
      </c>
      <c r="C5" s="65"/>
      <c r="D5" s="65"/>
      <c r="E5" s="66"/>
      <c r="F5" s="49">
        <f t="shared" ref="F5:M5" si="0">SUM(F6:F114)</f>
        <v>0</v>
      </c>
      <c r="G5" s="49">
        <f t="shared" si="0"/>
        <v>0</v>
      </c>
      <c r="H5" s="49">
        <f t="shared" si="0"/>
        <v>0</v>
      </c>
      <c r="I5" s="49"/>
      <c r="J5" s="49">
        <f t="shared" si="0"/>
        <v>0</v>
      </c>
      <c r="K5" s="49">
        <f t="shared" si="0"/>
        <v>0</v>
      </c>
      <c r="L5" s="49">
        <f t="shared" si="0"/>
        <v>0</v>
      </c>
      <c r="M5" s="49">
        <f t="shared" si="0"/>
        <v>0</v>
      </c>
      <c r="N5" s="50"/>
    </row>
    <row r="6" spans="1:14" ht="15" customHeight="1">
      <c r="A6" s="65"/>
      <c r="B6" s="68"/>
      <c r="C6" s="68"/>
      <c r="D6" s="68"/>
      <c r="E6" s="66"/>
      <c r="F6" s="76"/>
      <c r="G6" s="76"/>
      <c r="H6" s="52"/>
      <c r="I6" s="49"/>
      <c r="J6" s="49"/>
      <c r="K6" s="49"/>
      <c r="L6" s="49"/>
      <c r="M6" s="49"/>
      <c r="N6" s="65"/>
    </row>
    <row r="7" spans="1:14" ht="15" customHeight="1">
      <c r="A7" s="88"/>
      <c r="B7" s="68"/>
      <c r="C7" s="68"/>
      <c r="D7" s="68"/>
      <c r="E7" s="66"/>
      <c r="F7" s="76"/>
      <c r="G7" s="76"/>
      <c r="H7" s="52"/>
      <c r="I7" s="49"/>
      <c r="J7" s="49"/>
      <c r="K7" s="49"/>
      <c r="L7" s="49"/>
      <c r="M7" s="49"/>
      <c r="N7" s="65"/>
    </row>
    <row r="8" spans="1:14" ht="15" customHeight="1">
      <c r="A8" s="88"/>
      <c r="B8" s="68"/>
      <c r="C8" s="68"/>
      <c r="D8" s="68"/>
      <c r="E8" s="66"/>
      <c r="F8" s="76"/>
      <c r="G8" s="76"/>
      <c r="H8" s="52"/>
      <c r="I8" s="49"/>
      <c r="J8" s="49"/>
      <c r="K8" s="49"/>
      <c r="L8" s="49"/>
      <c r="M8" s="49"/>
      <c r="N8" s="53"/>
    </row>
    <row r="9" spans="1:14" ht="15" customHeight="1">
      <c r="A9" s="88"/>
      <c r="B9" s="68"/>
      <c r="C9" s="68"/>
      <c r="D9" s="68"/>
      <c r="E9" s="66"/>
      <c r="F9" s="76"/>
      <c r="G9" s="76"/>
      <c r="H9" s="52"/>
      <c r="I9" s="49"/>
      <c r="J9" s="49"/>
      <c r="K9" s="49"/>
      <c r="L9" s="49"/>
      <c r="M9" s="49"/>
      <c r="N9" s="51"/>
    </row>
    <row r="10" spans="1:14" ht="15" customHeight="1">
      <c r="A10" s="88"/>
      <c r="B10" s="68"/>
      <c r="C10" s="68"/>
      <c r="D10" s="68"/>
      <c r="E10" s="66"/>
      <c r="F10" s="76"/>
      <c r="G10" s="76"/>
      <c r="H10" s="52"/>
      <c r="I10" s="49"/>
      <c r="J10" s="49"/>
      <c r="K10" s="49"/>
      <c r="L10" s="49"/>
      <c r="M10" s="49"/>
      <c r="N10" s="65"/>
    </row>
    <row r="11" spans="1:14" ht="15" customHeight="1">
      <c r="A11" s="88"/>
      <c r="B11" s="68"/>
      <c r="C11" s="68"/>
      <c r="D11" s="68"/>
      <c r="E11" s="66"/>
      <c r="F11" s="76"/>
      <c r="G11" s="76"/>
      <c r="H11" s="52"/>
      <c r="I11" s="49"/>
      <c r="J11" s="49"/>
      <c r="K11" s="49"/>
      <c r="L11" s="49"/>
      <c r="M11" s="49"/>
      <c r="N11" s="65"/>
    </row>
    <row r="12" spans="1:14" ht="15" customHeight="1">
      <c r="A12" s="88"/>
      <c r="B12" s="68"/>
      <c r="C12" s="68"/>
      <c r="D12" s="68"/>
      <c r="E12" s="66"/>
      <c r="F12" s="76"/>
      <c r="G12" s="76"/>
      <c r="H12" s="52"/>
      <c r="I12" s="49"/>
      <c r="J12" s="49"/>
      <c r="K12" s="49"/>
      <c r="L12" s="49"/>
      <c r="M12" s="49"/>
      <c r="N12" s="65"/>
    </row>
    <row r="13" spans="1:14" ht="15" customHeight="1">
      <c r="A13" s="88"/>
      <c r="B13" s="68"/>
      <c r="C13" s="68"/>
      <c r="D13" s="68"/>
      <c r="E13" s="66"/>
      <c r="F13" s="76"/>
      <c r="G13" s="76"/>
      <c r="H13" s="52"/>
      <c r="I13" s="49"/>
      <c r="J13" s="49"/>
      <c r="K13" s="49"/>
      <c r="L13" s="49"/>
      <c r="M13" s="49"/>
      <c r="N13" s="65"/>
    </row>
    <row r="14" spans="1:14" ht="15" customHeight="1">
      <c r="A14" s="88"/>
      <c r="B14" s="68"/>
      <c r="C14" s="68"/>
      <c r="D14" s="68"/>
      <c r="E14" s="66"/>
      <c r="F14" s="76"/>
      <c r="G14" s="76"/>
      <c r="H14" s="52"/>
      <c r="I14" s="49"/>
      <c r="J14" s="49"/>
      <c r="K14" s="49"/>
      <c r="L14" s="49"/>
      <c r="M14" s="49"/>
      <c r="N14" s="65"/>
    </row>
    <row r="15" spans="1:14" ht="15" customHeight="1">
      <c r="A15" s="88"/>
      <c r="B15" s="68"/>
      <c r="C15" s="68"/>
      <c r="D15" s="68"/>
      <c r="E15" s="66"/>
      <c r="F15" s="76"/>
      <c r="G15" s="76"/>
      <c r="H15" s="52"/>
      <c r="I15" s="49"/>
      <c r="J15" s="49"/>
      <c r="K15" s="49"/>
      <c r="L15" s="49"/>
      <c r="M15" s="49"/>
      <c r="N15" s="65"/>
    </row>
    <row r="16" spans="1:14" ht="15" customHeight="1">
      <c r="A16" s="88"/>
      <c r="B16" s="68"/>
      <c r="C16" s="68"/>
      <c r="D16" s="68"/>
      <c r="E16" s="66"/>
      <c r="F16" s="76"/>
      <c r="G16" s="76"/>
      <c r="H16" s="52"/>
      <c r="I16" s="49"/>
      <c r="J16" s="49"/>
      <c r="K16" s="49"/>
      <c r="L16" s="49"/>
      <c r="M16" s="49"/>
      <c r="N16" s="65"/>
    </row>
    <row r="17" spans="1:14" ht="15" customHeight="1">
      <c r="A17" s="88"/>
      <c r="B17" s="68"/>
      <c r="C17" s="68"/>
      <c r="D17" s="68"/>
      <c r="E17" s="66"/>
      <c r="F17" s="76"/>
      <c r="G17" s="76"/>
      <c r="H17" s="52"/>
      <c r="I17" s="49"/>
      <c r="J17" s="49"/>
      <c r="K17" s="49"/>
      <c r="L17" s="49"/>
      <c r="M17" s="49"/>
      <c r="N17" s="65"/>
    </row>
    <row r="18" spans="1:14" ht="15" customHeight="1">
      <c r="A18" s="88"/>
      <c r="B18" s="68"/>
      <c r="C18" s="68"/>
      <c r="D18" s="68"/>
      <c r="E18" s="66"/>
      <c r="F18" s="76"/>
      <c r="G18" s="76"/>
      <c r="H18" s="52"/>
      <c r="I18" s="49"/>
      <c r="J18" s="49"/>
      <c r="K18" s="49"/>
      <c r="L18" s="49"/>
      <c r="M18" s="49"/>
      <c r="N18" s="65"/>
    </row>
    <row r="19" spans="1:14" ht="15" customHeight="1">
      <c r="A19" s="88"/>
      <c r="B19" s="68"/>
      <c r="C19" s="68"/>
      <c r="D19" s="68"/>
      <c r="E19" s="66"/>
      <c r="F19" s="76"/>
      <c r="G19" s="76"/>
      <c r="H19" s="52"/>
      <c r="I19" s="49"/>
      <c r="J19" s="49"/>
      <c r="K19" s="49"/>
      <c r="L19" s="49"/>
      <c r="M19" s="49"/>
      <c r="N19" s="65"/>
    </row>
    <row r="20" spans="1:14" ht="15" customHeight="1">
      <c r="A20" s="88"/>
      <c r="B20" s="68"/>
      <c r="C20" s="68"/>
      <c r="D20" s="68"/>
      <c r="E20" s="66"/>
      <c r="F20" s="76"/>
      <c r="G20" s="76"/>
      <c r="H20" s="52"/>
      <c r="I20" s="49"/>
      <c r="J20" s="49"/>
      <c r="K20" s="49"/>
      <c r="L20" s="49"/>
      <c r="M20" s="49"/>
      <c r="N20" s="65"/>
    </row>
    <row r="21" spans="1:14" ht="15" customHeight="1">
      <c r="A21" s="88"/>
      <c r="B21" s="68"/>
      <c r="C21" s="68"/>
      <c r="D21" s="68"/>
      <c r="E21" s="66"/>
      <c r="F21" s="76"/>
      <c r="G21" s="76"/>
      <c r="H21" s="52"/>
      <c r="I21" s="49"/>
      <c r="J21" s="49"/>
      <c r="K21" s="49"/>
      <c r="L21" s="49"/>
      <c r="M21" s="49"/>
      <c r="N21" s="65"/>
    </row>
    <row r="22" spans="1:14" ht="15" customHeight="1">
      <c r="A22" s="88"/>
      <c r="B22" s="68"/>
      <c r="C22" s="68"/>
      <c r="D22" s="68"/>
      <c r="E22" s="66"/>
      <c r="F22" s="76"/>
      <c r="G22" s="76"/>
      <c r="H22" s="52"/>
      <c r="I22" s="49"/>
      <c r="J22" s="49"/>
      <c r="K22" s="49"/>
      <c r="L22" s="49"/>
      <c r="M22" s="49"/>
      <c r="N22" s="65"/>
    </row>
    <row r="23" spans="1:14" ht="15" customHeight="1">
      <c r="A23" s="88"/>
      <c r="B23" s="68"/>
      <c r="C23" s="68"/>
      <c r="D23" s="68"/>
      <c r="E23" s="66"/>
      <c r="F23" s="76"/>
      <c r="G23" s="76"/>
      <c r="H23" s="52"/>
      <c r="I23" s="49"/>
      <c r="J23" s="49"/>
      <c r="K23" s="49"/>
      <c r="L23" s="49"/>
      <c r="M23" s="49"/>
      <c r="N23" s="65"/>
    </row>
    <row r="24" spans="1:14" ht="15" customHeight="1">
      <c r="A24" s="88"/>
      <c r="B24" s="68"/>
      <c r="C24" s="68"/>
      <c r="D24" s="68"/>
      <c r="E24" s="66"/>
      <c r="F24" s="76"/>
      <c r="G24" s="76"/>
      <c r="H24" s="52"/>
      <c r="I24" s="49"/>
      <c r="J24" s="49"/>
      <c r="K24" s="49"/>
      <c r="L24" s="49"/>
      <c r="M24" s="49"/>
      <c r="N24" s="65"/>
    </row>
    <row r="25" spans="1:14" ht="15" customHeight="1">
      <c r="A25" s="88"/>
      <c r="B25" s="68"/>
      <c r="C25" s="68"/>
      <c r="D25" s="68"/>
      <c r="E25" s="66"/>
      <c r="F25" s="76"/>
      <c r="G25" s="76"/>
      <c r="H25" s="52"/>
      <c r="I25" s="49"/>
      <c r="J25" s="49"/>
      <c r="K25" s="49"/>
      <c r="L25" s="49"/>
      <c r="M25" s="49"/>
      <c r="N25" s="65"/>
    </row>
    <row r="26" spans="1:14" ht="15" customHeight="1">
      <c r="A26" s="88"/>
      <c r="B26" s="68"/>
      <c r="C26" s="68"/>
      <c r="D26" s="68"/>
      <c r="E26" s="66"/>
      <c r="F26" s="76"/>
      <c r="G26" s="76"/>
      <c r="H26" s="52"/>
      <c r="I26" s="49"/>
      <c r="J26" s="49"/>
      <c r="K26" s="49"/>
      <c r="L26" s="49"/>
      <c r="M26" s="49"/>
      <c r="N26" s="65"/>
    </row>
    <row r="27" spans="1:14" ht="15" customHeight="1">
      <c r="A27" s="88"/>
      <c r="B27" s="68"/>
      <c r="C27" s="68"/>
      <c r="D27" s="68"/>
      <c r="E27" s="66"/>
      <c r="F27" s="76"/>
      <c r="G27" s="76"/>
      <c r="H27" s="52"/>
      <c r="I27" s="49"/>
      <c r="J27" s="49"/>
      <c r="K27" s="49"/>
      <c r="L27" s="49"/>
      <c r="M27" s="49"/>
      <c r="N27" s="65"/>
    </row>
    <row r="28" spans="1:14" ht="15" customHeight="1">
      <c r="A28" s="88"/>
      <c r="B28" s="68"/>
      <c r="C28" s="68"/>
      <c r="D28" s="68"/>
      <c r="E28" s="66"/>
      <c r="F28" s="76"/>
      <c r="G28" s="76"/>
      <c r="H28" s="52"/>
      <c r="I28" s="49"/>
      <c r="J28" s="49"/>
      <c r="K28" s="49"/>
      <c r="L28" s="49"/>
      <c r="M28" s="49"/>
      <c r="N28" s="65"/>
    </row>
    <row r="29" spans="1:14" ht="15" customHeight="1">
      <c r="A29" s="88"/>
      <c r="B29" s="68"/>
      <c r="C29" s="68"/>
      <c r="D29" s="68"/>
      <c r="E29" s="66"/>
      <c r="F29" s="76"/>
      <c r="G29" s="76"/>
      <c r="H29" s="52"/>
      <c r="I29" s="49"/>
      <c r="J29" s="49"/>
      <c r="K29" s="49"/>
      <c r="L29" s="49"/>
      <c r="M29" s="49"/>
      <c r="N29" s="65"/>
    </row>
    <row r="30" spans="1:14" ht="15" customHeight="1">
      <c r="A30" s="88"/>
      <c r="B30" s="68"/>
      <c r="C30" s="68"/>
      <c r="D30" s="68"/>
      <c r="E30" s="66"/>
      <c r="F30" s="76"/>
      <c r="G30" s="76"/>
      <c r="H30" s="52"/>
      <c r="I30" s="49"/>
      <c r="J30" s="49"/>
      <c r="K30" s="49"/>
      <c r="L30" s="49"/>
      <c r="M30" s="49"/>
      <c r="N30" s="65"/>
    </row>
    <row r="31" spans="1:14" ht="15" customHeight="1">
      <c r="A31" s="88"/>
      <c r="B31" s="68"/>
      <c r="C31" s="68"/>
      <c r="D31" s="68"/>
      <c r="E31" s="66"/>
      <c r="F31" s="76"/>
      <c r="G31" s="76"/>
      <c r="H31" s="52"/>
      <c r="I31" s="49"/>
      <c r="J31" s="49"/>
      <c r="K31" s="49"/>
      <c r="L31" s="49"/>
      <c r="M31" s="49"/>
      <c r="N31" s="51"/>
    </row>
    <row r="32" spans="1:14" ht="15" customHeight="1">
      <c r="A32" s="88"/>
      <c r="B32" s="68"/>
      <c r="C32" s="68"/>
      <c r="D32" s="68"/>
      <c r="E32" s="66"/>
      <c r="F32" s="76"/>
      <c r="G32" s="76"/>
      <c r="H32" s="52"/>
      <c r="I32" s="49"/>
      <c r="J32" s="49"/>
      <c r="K32" s="49"/>
      <c r="L32" s="49"/>
      <c r="M32" s="49"/>
      <c r="N32" s="51"/>
    </row>
    <row r="33" spans="1:14" ht="15" customHeight="1">
      <c r="A33" s="88"/>
      <c r="B33" s="68"/>
      <c r="C33" s="68"/>
      <c r="D33" s="68"/>
      <c r="E33" s="66"/>
      <c r="F33" s="76"/>
      <c r="G33" s="76"/>
      <c r="H33" s="52"/>
      <c r="I33" s="49"/>
      <c r="J33" s="49"/>
      <c r="K33" s="49"/>
      <c r="L33" s="49"/>
      <c r="M33" s="49"/>
      <c r="N33" s="65"/>
    </row>
    <row r="34" spans="1:14" ht="15" customHeight="1">
      <c r="A34" s="88"/>
      <c r="B34" s="68"/>
      <c r="C34" s="68"/>
      <c r="D34" s="68"/>
      <c r="E34" s="66"/>
      <c r="F34" s="76"/>
      <c r="G34" s="76"/>
      <c r="H34" s="52"/>
      <c r="I34" s="49"/>
      <c r="J34" s="49"/>
      <c r="K34" s="49"/>
      <c r="L34" s="49"/>
      <c r="M34" s="49"/>
      <c r="N34" s="65"/>
    </row>
    <row r="35" spans="1:14" ht="15" customHeight="1">
      <c r="A35" s="88"/>
      <c r="B35" s="68"/>
      <c r="C35" s="68"/>
      <c r="D35" s="68"/>
      <c r="E35" s="66"/>
      <c r="F35" s="76"/>
      <c r="G35" s="76"/>
      <c r="H35" s="52"/>
      <c r="I35" s="49"/>
      <c r="J35" s="49"/>
      <c r="K35" s="49"/>
      <c r="L35" s="49"/>
      <c r="M35" s="49"/>
      <c r="N35" s="65"/>
    </row>
    <row r="36" spans="1:14" ht="15" customHeight="1">
      <c r="A36" s="88"/>
      <c r="B36" s="68"/>
      <c r="C36" s="68"/>
      <c r="D36" s="68"/>
      <c r="E36" s="54"/>
      <c r="F36" s="76"/>
      <c r="G36" s="76"/>
      <c r="H36" s="52"/>
      <c r="I36" s="49"/>
      <c r="J36" s="49"/>
      <c r="K36" s="49"/>
      <c r="L36" s="49"/>
      <c r="M36" s="49"/>
      <c r="N36" s="48"/>
    </row>
    <row r="37" spans="1:14" ht="15" customHeight="1">
      <c r="A37" s="88"/>
      <c r="B37" s="68"/>
      <c r="C37" s="68"/>
      <c r="D37" s="68"/>
      <c r="E37" s="66"/>
      <c r="F37" s="76"/>
      <c r="G37" s="76"/>
      <c r="H37" s="52"/>
      <c r="I37" s="49"/>
      <c r="J37" s="49"/>
      <c r="K37" s="49"/>
      <c r="L37" s="49"/>
      <c r="M37" s="49"/>
      <c r="N37" s="65"/>
    </row>
    <row r="38" spans="1:14" ht="15" customHeight="1">
      <c r="A38" s="88"/>
      <c r="B38" s="68"/>
      <c r="C38" s="68"/>
      <c r="D38" s="68"/>
      <c r="E38" s="66"/>
      <c r="F38" s="76"/>
      <c r="G38" s="76"/>
      <c r="H38" s="52"/>
      <c r="I38" s="49"/>
      <c r="J38" s="49"/>
      <c r="K38" s="49"/>
      <c r="L38" s="49"/>
      <c r="M38" s="49"/>
      <c r="N38" s="65"/>
    </row>
    <row r="39" spans="1:14" ht="15" customHeight="1">
      <c r="A39" s="88"/>
      <c r="B39" s="68"/>
      <c r="C39" s="68"/>
      <c r="D39" s="68"/>
      <c r="E39" s="66"/>
      <c r="F39" s="76"/>
      <c r="G39" s="76"/>
      <c r="H39" s="52"/>
      <c r="I39" s="49"/>
      <c r="J39" s="49"/>
      <c r="K39" s="49"/>
      <c r="L39" s="49"/>
      <c r="M39" s="49"/>
      <c r="N39" s="65"/>
    </row>
    <row r="40" spans="1:14" ht="15" customHeight="1">
      <c r="A40" s="88"/>
      <c r="B40" s="68"/>
      <c r="C40" s="68"/>
      <c r="D40" s="68"/>
      <c r="E40" s="66"/>
      <c r="F40" s="76"/>
      <c r="G40" s="76"/>
      <c r="H40" s="52"/>
      <c r="I40" s="49"/>
      <c r="J40" s="49"/>
      <c r="K40" s="49"/>
      <c r="L40" s="49"/>
      <c r="M40" s="49"/>
      <c r="N40" s="65"/>
    </row>
    <row r="41" spans="1:14" ht="15" customHeight="1">
      <c r="A41" s="88"/>
      <c r="B41" s="68"/>
      <c r="C41" s="68"/>
      <c r="D41" s="68"/>
      <c r="E41" s="66"/>
      <c r="F41" s="76"/>
      <c r="G41" s="76"/>
      <c r="H41" s="52"/>
      <c r="I41" s="49"/>
      <c r="J41" s="49"/>
      <c r="K41" s="49"/>
      <c r="L41" s="49"/>
      <c r="M41" s="49"/>
      <c r="N41" s="65"/>
    </row>
    <row r="42" spans="1:14" ht="15" customHeight="1">
      <c r="A42" s="88"/>
      <c r="B42" s="68"/>
      <c r="C42" s="68"/>
      <c r="D42" s="68"/>
      <c r="E42" s="66"/>
      <c r="F42" s="76"/>
      <c r="G42" s="76"/>
      <c r="H42" s="52"/>
      <c r="I42" s="49"/>
      <c r="J42" s="49"/>
      <c r="K42" s="49"/>
      <c r="L42" s="49"/>
      <c r="M42" s="49"/>
      <c r="N42" s="51"/>
    </row>
    <row r="43" spans="1:14" ht="15" customHeight="1">
      <c r="A43" s="88"/>
      <c r="B43" s="68"/>
      <c r="C43" s="68"/>
      <c r="D43" s="68"/>
      <c r="E43" s="66"/>
      <c r="F43" s="76"/>
      <c r="G43" s="76"/>
      <c r="H43" s="52"/>
      <c r="I43" s="49"/>
      <c r="J43" s="49"/>
      <c r="K43" s="49"/>
      <c r="L43" s="49"/>
      <c r="M43" s="49"/>
      <c r="N43" s="65"/>
    </row>
    <row r="44" spans="1:14" ht="15" customHeight="1">
      <c r="A44" s="88"/>
      <c r="B44" s="68"/>
      <c r="C44" s="68"/>
      <c r="D44" s="68"/>
      <c r="E44" s="66"/>
      <c r="F44" s="76"/>
      <c r="G44" s="76"/>
      <c r="H44" s="52"/>
      <c r="I44" s="49"/>
      <c r="J44" s="49"/>
      <c r="K44" s="49"/>
      <c r="L44" s="49"/>
      <c r="M44" s="49"/>
      <c r="N44" s="65"/>
    </row>
    <row r="45" spans="1:14" ht="15" customHeight="1">
      <c r="A45" s="88"/>
      <c r="B45" s="68"/>
      <c r="C45" s="68"/>
      <c r="D45" s="68"/>
      <c r="E45" s="66"/>
      <c r="F45" s="76"/>
      <c r="G45" s="76"/>
      <c r="H45" s="52"/>
      <c r="I45" s="49"/>
      <c r="J45" s="49"/>
      <c r="K45" s="49"/>
      <c r="L45" s="49"/>
      <c r="M45" s="49"/>
      <c r="N45" s="65"/>
    </row>
    <row r="46" spans="1:14" ht="15" customHeight="1">
      <c r="A46" s="88"/>
      <c r="B46" s="68"/>
      <c r="C46" s="68"/>
      <c r="D46" s="68"/>
      <c r="E46" s="66"/>
      <c r="F46" s="76"/>
      <c r="G46" s="76"/>
      <c r="H46" s="52"/>
      <c r="I46" s="49"/>
      <c r="J46" s="49"/>
      <c r="K46" s="49"/>
      <c r="L46" s="49"/>
      <c r="M46" s="49"/>
      <c r="N46" s="65"/>
    </row>
    <row r="47" spans="1:14" ht="15" customHeight="1">
      <c r="A47" s="88"/>
      <c r="B47" s="68"/>
      <c r="C47" s="68"/>
      <c r="D47" s="68"/>
      <c r="E47" s="66"/>
      <c r="F47" s="76"/>
      <c r="G47" s="76"/>
      <c r="H47" s="52"/>
      <c r="I47" s="49"/>
      <c r="J47" s="49"/>
      <c r="K47" s="49"/>
      <c r="L47" s="49"/>
      <c r="M47" s="49"/>
      <c r="N47" s="65"/>
    </row>
    <row r="48" spans="1:14" ht="15" customHeight="1">
      <c r="A48" s="88"/>
      <c r="B48" s="68"/>
      <c r="C48" s="68"/>
      <c r="D48" s="68"/>
      <c r="E48" s="66"/>
      <c r="F48" s="76"/>
      <c r="G48" s="76"/>
      <c r="H48" s="52"/>
      <c r="I48" s="49"/>
      <c r="J48" s="49"/>
      <c r="K48" s="49"/>
      <c r="L48" s="49"/>
      <c r="M48" s="49"/>
      <c r="N48" s="65"/>
    </row>
    <row r="49" spans="1:14" ht="15" customHeight="1">
      <c r="A49" s="88"/>
      <c r="B49" s="68"/>
      <c r="C49" s="68"/>
      <c r="D49" s="68"/>
      <c r="E49" s="66"/>
      <c r="F49" s="76"/>
      <c r="G49" s="76"/>
      <c r="H49" s="52"/>
      <c r="I49" s="49"/>
      <c r="J49" s="49"/>
      <c r="K49" s="49"/>
      <c r="L49" s="49"/>
      <c r="M49" s="49"/>
      <c r="N49" s="65"/>
    </row>
    <row r="50" spans="1:14" ht="15" customHeight="1">
      <c r="A50" s="88"/>
      <c r="B50" s="68"/>
      <c r="C50" s="68"/>
      <c r="D50" s="68"/>
      <c r="E50" s="66"/>
      <c r="F50" s="76"/>
      <c r="G50" s="76"/>
      <c r="H50" s="52"/>
      <c r="I50" s="49"/>
      <c r="J50" s="49"/>
      <c r="K50" s="49"/>
      <c r="L50" s="49"/>
      <c r="M50" s="49"/>
      <c r="N50" s="65"/>
    </row>
    <row r="51" spans="1:14" ht="15" customHeight="1">
      <c r="A51" s="88"/>
      <c r="B51" s="68"/>
      <c r="C51" s="68"/>
      <c r="D51" s="68"/>
      <c r="E51" s="66"/>
      <c r="F51" s="76"/>
      <c r="G51" s="76"/>
      <c r="H51" s="52"/>
      <c r="I51" s="49"/>
      <c r="J51" s="49"/>
      <c r="K51" s="49"/>
      <c r="L51" s="49"/>
      <c r="M51" s="49"/>
      <c r="N51" s="65"/>
    </row>
    <row r="52" spans="1:14" ht="15" customHeight="1">
      <c r="A52" s="88"/>
      <c r="B52" s="68"/>
      <c r="C52" s="68"/>
      <c r="D52" s="68"/>
      <c r="E52" s="66"/>
      <c r="F52" s="76"/>
      <c r="G52" s="76"/>
      <c r="H52" s="52"/>
      <c r="I52" s="49"/>
      <c r="J52" s="49"/>
      <c r="K52" s="49"/>
      <c r="L52" s="49"/>
      <c r="M52" s="49"/>
      <c r="N52" s="65"/>
    </row>
    <row r="53" spans="1:14" ht="15" customHeight="1">
      <c r="A53" s="88"/>
      <c r="B53" s="68"/>
      <c r="C53" s="68"/>
      <c r="D53" s="68"/>
      <c r="E53" s="66"/>
      <c r="F53" s="76"/>
      <c r="G53" s="76"/>
      <c r="H53" s="52"/>
      <c r="I53" s="49"/>
      <c r="J53" s="49"/>
      <c r="K53" s="49"/>
      <c r="L53" s="49"/>
      <c r="M53" s="49"/>
      <c r="N53" s="51"/>
    </row>
    <row r="54" spans="1:14" ht="15" customHeight="1">
      <c r="A54" s="88"/>
      <c r="B54" s="68"/>
      <c r="C54" s="68"/>
      <c r="D54" s="68"/>
      <c r="E54" s="66"/>
      <c r="F54" s="76"/>
      <c r="G54" s="76"/>
      <c r="H54" s="52"/>
      <c r="I54" s="49"/>
      <c r="J54" s="49"/>
      <c r="K54" s="49"/>
      <c r="L54" s="49"/>
      <c r="M54" s="49"/>
      <c r="N54" s="65"/>
    </row>
    <row r="55" spans="1:14" ht="15" customHeight="1">
      <c r="A55" s="88"/>
      <c r="B55" s="68"/>
      <c r="C55" s="68"/>
      <c r="D55" s="68"/>
      <c r="E55" s="66"/>
      <c r="F55" s="76"/>
      <c r="G55" s="76"/>
      <c r="H55" s="52"/>
      <c r="I55" s="49"/>
      <c r="J55" s="49"/>
      <c r="K55" s="49"/>
      <c r="L55" s="49"/>
      <c r="M55" s="49"/>
      <c r="N55" s="65"/>
    </row>
    <row r="56" spans="1:14" ht="15" customHeight="1">
      <c r="A56" s="88"/>
      <c r="B56" s="68"/>
      <c r="C56" s="68"/>
      <c r="D56" s="68"/>
      <c r="E56" s="66"/>
      <c r="F56" s="76"/>
      <c r="G56" s="76"/>
      <c r="H56" s="52"/>
      <c r="I56" s="49"/>
      <c r="J56" s="49"/>
      <c r="K56" s="49"/>
      <c r="L56" s="49"/>
      <c r="M56" s="49"/>
      <c r="N56" s="65"/>
    </row>
    <row r="57" spans="1:14" ht="15" customHeight="1">
      <c r="A57" s="88"/>
      <c r="B57" s="68"/>
      <c r="C57" s="68"/>
      <c r="D57" s="68"/>
      <c r="E57" s="66"/>
      <c r="F57" s="76"/>
      <c r="G57" s="76"/>
      <c r="H57" s="52"/>
      <c r="I57" s="49"/>
      <c r="J57" s="49"/>
      <c r="K57" s="49"/>
      <c r="L57" s="49"/>
      <c r="M57" s="49"/>
      <c r="N57" s="65"/>
    </row>
    <row r="58" spans="1:14" ht="15" customHeight="1">
      <c r="A58" s="88"/>
      <c r="B58" s="68"/>
      <c r="C58" s="68"/>
      <c r="D58" s="68"/>
      <c r="E58" s="66"/>
      <c r="F58" s="76"/>
      <c r="G58" s="76"/>
      <c r="H58" s="52"/>
      <c r="I58" s="49"/>
      <c r="J58" s="49"/>
      <c r="K58" s="49"/>
      <c r="L58" s="49"/>
      <c r="M58" s="49"/>
      <c r="N58" s="65"/>
    </row>
    <row r="59" spans="1:14" ht="15" customHeight="1">
      <c r="A59" s="88"/>
      <c r="B59" s="68"/>
      <c r="C59" s="68"/>
      <c r="D59" s="68"/>
      <c r="E59" s="66"/>
      <c r="F59" s="76"/>
      <c r="G59" s="76"/>
      <c r="H59" s="52"/>
      <c r="I59" s="49"/>
      <c r="J59" s="49"/>
      <c r="K59" s="49"/>
      <c r="L59" s="49"/>
      <c r="M59" s="49"/>
      <c r="N59" s="65"/>
    </row>
    <row r="60" spans="1:14" ht="15" customHeight="1">
      <c r="A60" s="88"/>
      <c r="B60" s="68"/>
      <c r="C60" s="68"/>
      <c r="D60" s="68"/>
      <c r="E60" s="55"/>
      <c r="F60" s="76"/>
      <c r="G60" s="76"/>
      <c r="H60" s="52"/>
      <c r="I60" s="49"/>
      <c r="J60" s="49"/>
      <c r="K60" s="49"/>
      <c r="L60" s="49"/>
      <c r="M60" s="49"/>
      <c r="N60" s="55"/>
    </row>
    <row r="61" spans="1:14" ht="15" customHeight="1">
      <c r="A61" s="88"/>
      <c r="B61" s="68"/>
      <c r="C61" s="68"/>
      <c r="D61" s="68"/>
      <c r="E61" s="55"/>
      <c r="F61" s="76"/>
      <c r="G61" s="76"/>
      <c r="H61" s="52"/>
      <c r="I61" s="49"/>
      <c r="J61" s="49"/>
      <c r="K61" s="49"/>
      <c r="L61" s="49"/>
      <c r="M61" s="49"/>
      <c r="N61" s="55"/>
    </row>
    <row r="62" spans="1:14" ht="15" customHeight="1">
      <c r="A62" s="88"/>
      <c r="B62" s="68"/>
      <c r="C62" s="68"/>
      <c r="D62" s="68"/>
      <c r="E62" s="55"/>
      <c r="F62" s="76"/>
      <c r="G62" s="76"/>
      <c r="H62" s="52"/>
      <c r="I62" s="49"/>
      <c r="J62" s="49"/>
      <c r="K62" s="49"/>
      <c r="L62" s="49"/>
      <c r="M62" s="49"/>
      <c r="N62" s="55"/>
    </row>
    <row r="63" spans="1:14" ht="15" customHeight="1">
      <c r="A63" s="88"/>
      <c r="B63" s="68"/>
      <c r="C63" s="68"/>
      <c r="D63" s="68"/>
      <c r="E63" s="66"/>
      <c r="F63" s="76"/>
      <c r="G63" s="76"/>
      <c r="H63" s="52"/>
      <c r="I63" s="49"/>
      <c r="J63" s="49"/>
      <c r="K63" s="49"/>
      <c r="L63" s="49"/>
      <c r="M63" s="49"/>
      <c r="N63" s="55"/>
    </row>
    <row r="64" spans="1:14" ht="15" customHeight="1">
      <c r="A64" s="88"/>
      <c r="B64" s="68"/>
      <c r="C64" s="68"/>
      <c r="D64" s="68"/>
      <c r="E64" s="66"/>
      <c r="F64" s="76"/>
      <c r="G64" s="76"/>
      <c r="H64" s="52"/>
      <c r="I64" s="49"/>
      <c r="J64" s="49"/>
      <c r="K64" s="49"/>
      <c r="L64" s="49"/>
      <c r="M64" s="49"/>
      <c r="N64" s="55"/>
    </row>
    <row r="65" spans="1:14" ht="15" customHeight="1">
      <c r="A65" s="88"/>
      <c r="B65" s="68"/>
      <c r="C65" s="68"/>
      <c r="D65" s="68"/>
      <c r="E65" s="66"/>
      <c r="F65" s="76"/>
      <c r="G65" s="76"/>
      <c r="H65" s="52"/>
      <c r="I65" s="49"/>
      <c r="J65" s="49"/>
      <c r="K65" s="49"/>
      <c r="L65" s="49"/>
      <c r="M65" s="49"/>
      <c r="N65" s="55"/>
    </row>
    <row r="66" spans="1:14" ht="15" customHeight="1">
      <c r="A66" s="88"/>
      <c r="B66" s="68"/>
      <c r="C66" s="68"/>
      <c r="D66" s="68"/>
      <c r="E66" s="66"/>
      <c r="F66" s="76"/>
      <c r="G66" s="76"/>
      <c r="H66" s="52"/>
      <c r="I66" s="49"/>
      <c r="J66" s="49"/>
      <c r="K66" s="49"/>
      <c r="L66" s="49"/>
      <c r="M66" s="49"/>
      <c r="N66" s="55"/>
    </row>
    <row r="67" spans="1:14" ht="15" customHeight="1">
      <c r="A67" s="88"/>
      <c r="B67" s="68"/>
      <c r="C67" s="68"/>
      <c r="D67" s="68"/>
      <c r="E67" s="66"/>
      <c r="F67" s="76"/>
      <c r="G67" s="76"/>
      <c r="H67" s="52"/>
      <c r="I67" s="49"/>
      <c r="J67" s="49"/>
      <c r="K67" s="49"/>
      <c r="L67" s="49"/>
      <c r="M67" s="49"/>
      <c r="N67" s="55"/>
    </row>
    <row r="68" spans="1:14" ht="15" customHeight="1">
      <c r="A68" s="88"/>
      <c r="B68" s="68"/>
      <c r="C68" s="68"/>
      <c r="D68" s="68"/>
      <c r="E68" s="66"/>
      <c r="F68" s="76"/>
      <c r="G68" s="76"/>
      <c r="H68" s="52"/>
      <c r="I68" s="49"/>
      <c r="J68" s="49"/>
      <c r="K68" s="49"/>
      <c r="L68" s="49"/>
      <c r="M68" s="49"/>
      <c r="N68" s="55"/>
    </row>
    <row r="69" spans="1:14" ht="15" customHeight="1">
      <c r="A69" s="88"/>
      <c r="B69" s="68"/>
      <c r="C69" s="68"/>
      <c r="D69" s="68"/>
      <c r="E69" s="66"/>
      <c r="F69" s="76"/>
      <c r="G69" s="76"/>
      <c r="H69" s="52"/>
      <c r="I69" s="49"/>
      <c r="J69" s="49"/>
      <c r="K69" s="49"/>
      <c r="L69" s="49"/>
      <c r="M69" s="49"/>
      <c r="N69" s="55"/>
    </row>
    <row r="70" spans="1:14" ht="15" customHeight="1">
      <c r="A70" s="88"/>
      <c r="B70" s="68"/>
      <c r="C70" s="68"/>
      <c r="D70" s="68"/>
      <c r="E70" s="66"/>
      <c r="F70" s="76"/>
      <c r="G70" s="76"/>
      <c r="H70" s="52"/>
      <c r="I70" s="49"/>
      <c r="J70" s="49"/>
      <c r="K70" s="49"/>
      <c r="L70" s="49"/>
      <c r="M70" s="49"/>
      <c r="N70" s="55"/>
    </row>
    <row r="71" spans="1:14" ht="15" customHeight="1">
      <c r="A71" s="88"/>
      <c r="B71" s="68"/>
      <c r="C71" s="68"/>
      <c r="D71" s="68"/>
      <c r="E71" s="66"/>
      <c r="F71" s="76"/>
      <c r="G71" s="76"/>
      <c r="H71" s="52"/>
      <c r="I71" s="49"/>
      <c r="J71" s="49"/>
      <c r="K71" s="49"/>
      <c r="L71" s="49"/>
      <c r="M71" s="49"/>
      <c r="N71" s="55"/>
    </row>
    <row r="72" spans="1:14" ht="15" customHeight="1">
      <c r="A72" s="88"/>
      <c r="B72" s="68"/>
      <c r="C72" s="68"/>
      <c r="D72" s="68"/>
      <c r="E72" s="66"/>
      <c r="F72" s="76"/>
      <c r="G72" s="76"/>
      <c r="H72" s="52"/>
      <c r="I72" s="49"/>
      <c r="J72" s="49"/>
      <c r="K72" s="49"/>
      <c r="L72" s="49"/>
      <c r="M72" s="49"/>
      <c r="N72" s="55"/>
    </row>
    <row r="73" spans="1:14" ht="15" customHeight="1">
      <c r="A73" s="88"/>
      <c r="B73" s="68"/>
      <c r="C73" s="68"/>
      <c r="D73" s="68"/>
      <c r="E73" s="66"/>
      <c r="F73" s="76"/>
      <c r="G73" s="76"/>
      <c r="H73" s="52"/>
      <c r="I73" s="49"/>
      <c r="J73" s="49"/>
      <c r="K73" s="49"/>
      <c r="L73" s="49"/>
      <c r="M73" s="49"/>
      <c r="N73" s="55"/>
    </row>
    <row r="74" spans="1:14" ht="15" customHeight="1">
      <c r="A74" s="88"/>
      <c r="B74" s="68"/>
      <c r="C74" s="68"/>
      <c r="D74" s="68"/>
      <c r="E74" s="66"/>
      <c r="F74" s="76"/>
      <c r="G74" s="76"/>
      <c r="H74" s="52"/>
      <c r="I74" s="49"/>
      <c r="J74" s="49"/>
      <c r="K74" s="49"/>
      <c r="L74" s="49"/>
      <c r="M74" s="49"/>
      <c r="N74" s="55"/>
    </row>
    <row r="75" spans="1:14" ht="15" customHeight="1">
      <c r="A75" s="88"/>
      <c r="B75" s="68"/>
      <c r="C75" s="68"/>
      <c r="D75" s="68"/>
      <c r="E75" s="66"/>
      <c r="F75" s="76"/>
      <c r="G75" s="76"/>
      <c r="H75" s="52"/>
      <c r="I75" s="49"/>
      <c r="J75" s="49"/>
      <c r="K75" s="49"/>
      <c r="L75" s="49"/>
      <c r="M75" s="49"/>
      <c r="N75" s="55"/>
    </row>
    <row r="76" spans="1:14" ht="15" customHeight="1">
      <c r="A76" s="88"/>
      <c r="B76" s="68"/>
      <c r="C76" s="68"/>
      <c r="D76" s="68"/>
      <c r="E76" s="66"/>
      <c r="F76" s="76"/>
      <c r="G76" s="76"/>
      <c r="H76" s="52"/>
      <c r="I76" s="49"/>
      <c r="J76" s="49"/>
      <c r="K76" s="49"/>
      <c r="L76" s="49"/>
      <c r="M76" s="49"/>
      <c r="N76" s="55"/>
    </row>
    <row r="77" spans="1:14" ht="15" customHeight="1">
      <c r="A77" s="88"/>
      <c r="B77" s="68"/>
      <c r="C77" s="68"/>
      <c r="D77" s="68"/>
      <c r="E77" s="66"/>
      <c r="F77" s="76"/>
      <c r="G77" s="76"/>
      <c r="H77" s="52"/>
      <c r="I77" s="49"/>
      <c r="J77" s="49"/>
      <c r="K77" s="49"/>
      <c r="L77" s="49"/>
      <c r="M77" s="49"/>
      <c r="N77" s="55"/>
    </row>
    <row r="78" spans="1:14" ht="15" customHeight="1">
      <c r="A78" s="88"/>
      <c r="B78" s="68"/>
      <c r="C78" s="68"/>
      <c r="D78" s="68"/>
      <c r="E78" s="66"/>
      <c r="F78" s="76"/>
      <c r="G78" s="76"/>
      <c r="H78" s="52"/>
      <c r="I78" s="49"/>
      <c r="J78" s="49"/>
      <c r="K78" s="49"/>
      <c r="L78" s="49"/>
      <c r="M78" s="49"/>
      <c r="N78" s="55"/>
    </row>
    <row r="79" spans="1:14" ht="15" customHeight="1">
      <c r="A79" s="88"/>
      <c r="B79" s="68"/>
      <c r="C79" s="68"/>
      <c r="D79" s="68"/>
      <c r="E79" s="66"/>
      <c r="F79" s="76"/>
      <c r="G79" s="76"/>
      <c r="H79" s="52"/>
      <c r="I79" s="49"/>
      <c r="J79" s="49"/>
      <c r="K79" s="49"/>
      <c r="L79" s="49"/>
      <c r="M79" s="49"/>
      <c r="N79" s="55"/>
    </row>
    <row r="80" spans="1:14" ht="15" customHeight="1">
      <c r="A80" s="88"/>
      <c r="B80" s="68"/>
      <c r="C80" s="68"/>
      <c r="D80" s="68"/>
      <c r="E80" s="66"/>
      <c r="F80" s="76"/>
      <c r="G80" s="76"/>
      <c r="H80" s="52"/>
      <c r="I80" s="49"/>
      <c r="J80" s="49"/>
      <c r="K80" s="49"/>
      <c r="L80" s="49"/>
      <c r="M80" s="49"/>
      <c r="N80" s="55"/>
    </row>
    <row r="81" spans="1:14" ht="15" customHeight="1">
      <c r="A81" s="88"/>
      <c r="B81" s="68"/>
      <c r="C81" s="68"/>
      <c r="D81" s="68"/>
      <c r="E81" s="66"/>
      <c r="F81" s="76"/>
      <c r="G81" s="76"/>
      <c r="H81" s="52"/>
      <c r="I81" s="49"/>
      <c r="J81" s="49"/>
      <c r="K81" s="49"/>
      <c r="L81" s="49"/>
      <c r="M81" s="49"/>
      <c r="N81" s="55"/>
    </row>
    <row r="82" spans="1:14" ht="15" customHeight="1">
      <c r="A82" s="88"/>
      <c r="B82" s="68"/>
      <c r="C82" s="68"/>
      <c r="D82" s="68"/>
      <c r="E82" s="66"/>
      <c r="F82" s="76"/>
      <c r="G82" s="76"/>
      <c r="H82" s="52"/>
      <c r="I82" s="49"/>
      <c r="J82" s="49"/>
      <c r="K82" s="49"/>
      <c r="L82" s="49"/>
      <c r="M82" s="49"/>
      <c r="N82" s="55"/>
    </row>
    <row r="83" spans="1:14" ht="15" customHeight="1">
      <c r="A83" s="88"/>
      <c r="B83" s="68"/>
      <c r="C83" s="68"/>
      <c r="D83" s="68"/>
      <c r="E83" s="66"/>
      <c r="F83" s="76"/>
      <c r="G83" s="76"/>
      <c r="H83" s="52"/>
      <c r="I83" s="49"/>
      <c r="J83" s="49"/>
      <c r="K83" s="49"/>
      <c r="L83" s="49"/>
      <c r="M83" s="49"/>
      <c r="N83" s="55"/>
    </row>
    <row r="84" spans="1:14" ht="15" customHeight="1">
      <c r="A84" s="88"/>
      <c r="B84" s="68"/>
      <c r="C84" s="68"/>
      <c r="D84" s="68"/>
      <c r="E84" s="66"/>
      <c r="F84" s="76"/>
      <c r="G84" s="76"/>
      <c r="H84" s="52"/>
      <c r="I84" s="49"/>
      <c r="J84" s="49"/>
      <c r="K84" s="49"/>
      <c r="L84" s="49"/>
      <c r="M84" s="49"/>
      <c r="N84" s="55"/>
    </row>
    <row r="85" spans="1:14" ht="15" customHeight="1">
      <c r="A85" s="88"/>
      <c r="B85" s="68"/>
      <c r="C85" s="68"/>
      <c r="D85" s="68"/>
      <c r="E85" s="66"/>
      <c r="F85" s="76"/>
      <c r="G85" s="76"/>
      <c r="H85" s="52"/>
      <c r="I85" s="49"/>
      <c r="J85" s="49"/>
      <c r="K85" s="49"/>
      <c r="L85" s="49"/>
      <c r="M85" s="49"/>
      <c r="N85" s="55"/>
    </row>
    <row r="86" spans="1:14" ht="15" customHeight="1">
      <c r="A86" s="88"/>
      <c r="B86" s="68"/>
      <c r="C86" s="68"/>
      <c r="D86" s="68"/>
      <c r="E86" s="66"/>
      <c r="F86" s="76"/>
      <c r="G86" s="76"/>
      <c r="H86" s="52"/>
      <c r="I86" s="49"/>
      <c r="J86" s="49"/>
      <c r="K86" s="49"/>
      <c r="L86" s="49"/>
      <c r="M86" s="49"/>
      <c r="N86" s="55"/>
    </row>
    <row r="87" spans="1:14" ht="15" customHeight="1">
      <c r="A87" s="88"/>
      <c r="B87" s="68"/>
      <c r="C87" s="68"/>
      <c r="D87" s="68"/>
      <c r="E87" s="66"/>
      <c r="F87" s="76"/>
      <c r="G87" s="76"/>
      <c r="H87" s="52"/>
      <c r="I87" s="49"/>
      <c r="J87" s="49"/>
      <c r="K87" s="49"/>
      <c r="L87" s="49"/>
      <c r="M87" s="49"/>
      <c r="N87" s="55"/>
    </row>
    <row r="88" spans="1:14" ht="15" customHeight="1">
      <c r="A88" s="88"/>
      <c r="B88" s="68"/>
      <c r="C88" s="68"/>
      <c r="D88" s="68"/>
      <c r="E88" s="55"/>
      <c r="F88" s="76"/>
      <c r="G88" s="76"/>
      <c r="H88" s="52"/>
      <c r="I88" s="49"/>
      <c r="J88" s="49"/>
      <c r="K88" s="49"/>
      <c r="L88" s="49"/>
      <c r="M88" s="49"/>
      <c r="N88" s="55"/>
    </row>
    <row r="89" spans="1:14" ht="15" customHeight="1">
      <c r="A89" s="88"/>
      <c r="B89" s="68"/>
      <c r="C89" s="68"/>
      <c r="D89" s="68"/>
      <c r="E89" s="55"/>
      <c r="F89" s="76"/>
      <c r="G89" s="76"/>
      <c r="H89" s="52"/>
      <c r="I89" s="49"/>
      <c r="J89" s="49"/>
      <c r="K89" s="49"/>
      <c r="L89" s="49"/>
      <c r="M89" s="49"/>
      <c r="N89" s="55"/>
    </row>
    <row r="90" spans="1:14" ht="15" customHeight="1">
      <c r="A90" s="88"/>
      <c r="B90" s="68"/>
      <c r="C90" s="68"/>
      <c r="D90" s="68"/>
      <c r="E90" s="55"/>
      <c r="F90" s="76"/>
      <c r="G90" s="76"/>
      <c r="H90" s="52"/>
      <c r="I90" s="49"/>
      <c r="J90" s="49"/>
      <c r="K90" s="49"/>
      <c r="L90" s="49"/>
      <c r="M90" s="49"/>
      <c r="N90" s="55"/>
    </row>
    <row r="91" spans="1:14" ht="15" customHeight="1">
      <c r="A91" s="88"/>
      <c r="B91" s="68"/>
      <c r="C91" s="68"/>
      <c r="D91" s="68"/>
      <c r="E91" s="55"/>
      <c r="F91" s="76"/>
      <c r="G91" s="76"/>
      <c r="H91" s="52"/>
      <c r="I91" s="49"/>
      <c r="J91" s="49"/>
      <c r="K91" s="49"/>
      <c r="L91" s="49"/>
      <c r="M91" s="49"/>
      <c r="N91" s="55"/>
    </row>
    <row r="92" spans="1:14" ht="15" customHeight="1">
      <c r="A92" s="88"/>
      <c r="B92" s="68"/>
      <c r="C92" s="68"/>
      <c r="D92" s="68"/>
      <c r="E92" s="55"/>
      <c r="F92" s="76"/>
      <c r="G92" s="76"/>
      <c r="H92" s="52"/>
      <c r="I92" s="49"/>
      <c r="J92" s="49"/>
      <c r="K92" s="49"/>
      <c r="L92" s="49"/>
      <c r="M92" s="49"/>
      <c r="N92" s="55"/>
    </row>
    <row r="93" spans="1:14" ht="15" customHeight="1">
      <c r="A93" s="88"/>
      <c r="B93" s="68"/>
      <c r="C93" s="68"/>
      <c r="D93" s="68"/>
      <c r="E93" s="55"/>
      <c r="F93" s="76"/>
      <c r="G93" s="76"/>
      <c r="H93" s="52"/>
      <c r="I93" s="49"/>
      <c r="J93" s="49"/>
      <c r="K93" s="49"/>
      <c r="L93" s="49"/>
      <c r="M93" s="49"/>
      <c r="N93" s="55"/>
    </row>
    <row r="94" spans="1:14" ht="15" customHeight="1">
      <c r="A94" s="88"/>
      <c r="B94" s="68"/>
      <c r="C94" s="68"/>
      <c r="D94" s="68"/>
      <c r="E94" s="55"/>
      <c r="F94" s="76"/>
      <c r="G94" s="76"/>
      <c r="H94" s="52"/>
      <c r="I94" s="49"/>
      <c r="J94" s="49"/>
      <c r="K94" s="49"/>
      <c r="L94" s="49"/>
      <c r="M94" s="49"/>
      <c r="N94" s="55"/>
    </row>
    <row r="95" spans="1:14" ht="15" customHeight="1">
      <c r="A95" s="88"/>
      <c r="B95" s="68"/>
      <c r="C95" s="68"/>
      <c r="D95" s="68"/>
      <c r="E95" s="55"/>
      <c r="F95" s="76"/>
      <c r="G95" s="76"/>
      <c r="H95" s="52"/>
      <c r="I95" s="49"/>
      <c r="J95" s="49"/>
      <c r="K95" s="49"/>
      <c r="L95" s="49"/>
      <c r="M95" s="49"/>
      <c r="N95" s="55"/>
    </row>
    <row r="96" spans="1:14" ht="15" customHeight="1">
      <c r="A96" s="88"/>
      <c r="B96" s="68"/>
      <c r="C96" s="68"/>
      <c r="D96" s="68"/>
      <c r="E96" s="55"/>
      <c r="F96" s="76"/>
      <c r="G96" s="76"/>
      <c r="H96" s="52"/>
      <c r="I96" s="49"/>
      <c r="J96" s="49"/>
      <c r="K96" s="49"/>
      <c r="L96" s="49"/>
      <c r="M96" s="49"/>
      <c r="N96" s="55"/>
    </row>
    <row r="97" spans="1:14" ht="15" customHeight="1">
      <c r="A97" s="88"/>
      <c r="B97" s="68"/>
      <c r="C97" s="68"/>
      <c r="D97" s="68"/>
      <c r="E97" s="55"/>
      <c r="F97" s="76"/>
      <c r="G97" s="76"/>
      <c r="H97" s="52"/>
      <c r="I97" s="49"/>
      <c r="J97" s="49"/>
      <c r="K97" s="49"/>
      <c r="L97" s="49"/>
      <c r="M97" s="49"/>
      <c r="N97" s="55"/>
    </row>
    <row r="98" spans="1:14" ht="15" customHeight="1">
      <c r="A98" s="88"/>
      <c r="B98" s="68"/>
      <c r="C98" s="68"/>
      <c r="D98" s="68"/>
      <c r="E98" s="55"/>
      <c r="F98" s="76"/>
      <c r="G98" s="76"/>
      <c r="H98" s="52"/>
      <c r="I98" s="49"/>
      <c r="J98" s="49"/>
      <c r="K98" s="49"/>
      <c r="L98" s="49"/>
      <c r="M98" s="49"/>
      <c r="N98" s="55"/>
    </row>
    <row r="99" spans="1:14" ht="15" customHeight="1">
      <c r="A99" s="88"/>
      <c r="B99" s="68"/>
      <c r="C99" s="68"/>
      <c r="D99" s="68"/>
      <c r="E99" s="55"/>
      <c r="F99" s="76"/>
      <c r="G99" s="76"/>
      <c r="H99" s="52"/>
      <c r="I99" s="49"/>
      <c r="J99" s="49"/>
      <c r="K99" s="49"/>
      <c r="L99" s="49"/>
      <c r="M99" s="49"/>
      <c r="N99" s="55"/>
    </row>
    <row r="100" spans="1:14" ht="15" customHeight="1">
      <c r="A100" s="88"/>
      <c r="B100" s="68"/>
      <c r="C100" s="68"/>
      <c r="D100" s="68"/>
      <c r="E100" s="55"/>
      <c r="F100" s="76"/>
      <c r="G100" s="76"/>
      <c r="H100" s="52"/>
      <c r="I100" s="49"/>
      <c r="J100" s="49"/>
      <c r="K100" s="49"/>
      <c r="L100" s="49"/>
      <c r="M100" s="49"/>
      <c r="N100" s="55"/>
    </row>
    <row r="101" spans="1:14" ht="15" customHeight="1">
      <c r="A101" s="88"/>
      <c r="B101" s="68"/>
      <c r="C101" s="68"/>
      <c r="D101" s="68"/>
      <c r="E101" s="55"/>
      <c r="F101" s="76"/>
      <c r="G101" s="76"/>
      <c r="H101" s="52"/>
      <c r="I101" s="49"/>
      <c r="J101" s="49"/>
      <c r="K101" s="49"/>
      <c r="L101" s="49"/>
      <c r="M101" s="49"/>
      <c r="N101" s="55"/>
    </row>
    <row r="102" spans="1:14" ht="15" customHeight="1">
      <c r="A102" s="88"/>
      <c r="B102" s="68"/>
      <c r="C102" s="68"/>
      <c r="D102" s="68"/>
      <c r="E102" s="55"/>
      <c r="F102" s="76"/>
      <c r="G102" s="76"/>
      <c r="H102" s="52"/>
      <c r="I102" s="49"/>
      <c r="J102" s="49"/>
      <c r="K102" s="49"/>
      <c r="L102" s="49"/>
      <c r="M102" s="49"/>
      <c r="N102" s="55"/>
    </row>
    <row r="103" spans="1:14" ht="15" customHeight="1">
      <c r="A103" s="88"/>
      <c r="B103" s="68"/>
      <c r="C103" s="68"/>
      <c r="D103" s="68"/>
      <c r="E103" s="55"/>
      <c r="F103" s="76"/>
      <c r="G103" s="76"/>
      <c r="H103" s="52"/>
      <c r="I103" s="49"/>
      <c r="J103" s="49"/>
      <c r="K103" s="49"/>
      <c r="L103" s="49"/>
      <c r="M103" s="49"/>
      <c r="N103" s="55"/>
    </row>
    <row r="104" spans="1:14" ht="15" customHeight="1">
      <c r="A104" s="88"/>
      <c r="B104" s="68"/>
      <c r="C104" s="68"/>
      <c r="D104" s="68"/>
      <c r="E104" s="55"/>
      <c r="F104" s="76"/>
      <c r="G104" s="76"/>
      <c r="H104" s="52"/>
      <c r="I104" s="49"/>
      <c r="J104" s="49"/>
      <c r="K104" s="49"/>
      <c r="L104" s="49"/>
      <c r="M104" s="49"/>
      <c r="N104" s="55"/>
    </row>
    <row r="105" spans="1:14" ht="15" customHeight="1">
      <c r="A105" s="88"/>
      <c r="B105" s="68"/>
      <c r="C105" s="68"/>
      <c r="D105" s="68"/>
      <c r="E105" s="55"/>
      <c r="F105" s="76"/>
      <c r="G105" s="76"/>
      <c r="H105" s="52"/>
      <c r="I105" s="49"/>
      <c r="J105" s="49"/>
      <c r="K105" s="49"/>
      <c r="L105" s="49"/>
      <c r="M105" s="49"/>
      <c r="N105" s="55"/>
    </row>
    <row r="106" spans="1:14" ht="15" customHeight="1">
      <c r="A106" s="88"/>
      <c r="B106" s="68"/>
      <c r="C106" s="68"/>
      <c r="D106" s="68"/>
      <c r="E106" s="55"/>
      <c r="F106" s="76"/>
      <c r="G106" s="76"/>
      <c r="H106" s="52"/>
      <c r="I106" s="49"/>
      <c r="J106" s="49"/>
      <c r="K106" s="49"/>
      <c r="L106" s="49"/>
      <c r="M106" s="49"/>
      <c r="N106" s="55"/>
    </row>
    <row r="107" spans="1:14" ht="15" customHeight="1">
      <c r="A107" s="88"/>
      <c r="B107" s="68"/>
      <c r="C107" s="68"/>
      <c r="D107" s="68"/>
      <c r="E107" s="55"/>
      <c r="F107" s="76"/>
      <c r="G107" s="76"/>
      <c r="H107" s="52"/>
      <c r="I107" s="49"/>
      <c r="J107" s="49"/>
      <c r="K107" s="49"/>
      <c r="L107" s="49"/>
      <c r="M107" s="49"/>
      <c r="N107" s="55"/>
    </row>
    <row r="108" spans="1:14" ht="15" customHeight="1">
      <c r="A108" s="88"/>
      <c r="B108" s="68"/>
      <c r="C108" s="68"/>
      <c r="D108" s="68"/>
      <c r="E108" s="55"/>
      <c r="F108" s="76"/>
      <c r="G108" s="76"/>
      <c r="H108" s="52"/>
      <c r="I108" s="49"/>
      <c r="J108" s="49"/>
      <c r="K108" s="49"/>
      <c r="L108" s="49"/>
      <c r="M108" s="49"/>
      <c r="N108" s="55"/>
    </row>
    <row r="109" spans="1:14" ht="15" customHeight="1">
      <c r="A109" s="88"/>
      <c r="B109" s="68"/>
      <c r="C109" s="68"/>
      <c r="D109" s="68"/>
      <c r="E109" s="55"/>
      <c r="F109" s="76"/>
      <c r="G109" s="76"/>
      <c r="H109" s="52"/>
      <c r="I109" s="49"/>
      <c r="J109" s="49"/>
      <c r="K109" s="49"/>
      <c r="L109" s="49"/>
      <c r="M109" s="49"/>
      <c r="N109" s="55"/>
    </row>
    <row r="110" spans="1:14" ht="15" customHeight="1">
      <c r="A110" s="88"/>
      <c r="B110" s="68"/>
      <c r="C110" s="68"/>
      <c r="D110" s="68"/>
      <c r="E110" s="55"/>
      <c r="F110" s="76"/>
      <c r="G110" s="76"/>
      <c r="H110" s="52"/>
      <c r="I110" s="49"/>
      <c r="J110" s="49"/>
      <c r="K110" s="49"/>
      <c r="L110" s="49"/>
      <c r="M110" s="49"/>
      <c r="N110" s="55"/>
    </row>
    <row r="111" spans="1:14" ht="15" customHeight="1">
      <c r="A111" s="88"/>
      <c r="B111" s="68"/>
      <c r="C111" s="68"/>
      <c r="D111" s="68"/>
      <c r="E111" s="55"/>
      <c r="F111" s="76"/>
      <c r="G111" s="76"/>
      <c r="H111" s="52"/>
      <c r="I111" s="49"/>
      <c r="J111" s="49"/>
      <c r="K111" s="49"/>
      <c r="L111" s="49"/>
      <c r="M111" s="49"/>
      <c r="N111" s="55"/>
    </row>
    <row r="112" spans="1:14" ht="15" customHeight="1">
      <c r="A112" s="88"/>
      <c r="B112" s="68"/>
      <c r="C112" s="68"/>
      <c r="D112" s="68"/>
      <c r="E112" s="66"/>
      <c r="F112" s="76"/>
      <c r="G112" s="76"/>
      <c r="H112" s="52"/>
      <c r="I112" s="49"/>
      <c r="J112" s="49"/>
      <c r="K112" s="49"/>
      <c r="L112" s="49"/>
      <c r="M112" s="49"/>
      <c r="N112" s="65"/>
    </row>
    <row r="113" spans="1:14" ht="17.25" customHeight="1">
      <c r="A113" s="56"/>
      <c r="B113" s="57"/>
      <c r="C113" s="57"/>
      <c r="D113" s="57"/>
      <c r="E113" s="57"/>
      <c r="F113" s="56"/>
      <c r="G113" s="56"/>
      <c r="H113" s="57"/>
      <c r="I113" s="57"/>
      <c r="J113" s="57"/>
      <c r="K113" s="57"/>
      <c r="L113" s="57"/>
      <c r="M113" s="49"/>
      <c r="N113" s="57"/>
    </row>
    <row r="114" spans="1:14" ht="18" customHeight="1">
      <c r="A114" s="137" t="s">
        <v>63</v>
      </c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</row>
    <row r="115" spans="1:14" ht="18" customHeight="1">
      <c r="A115" s="138" t="s">
        <v>64</v>
      </c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</row>
    <row r="116" spans="1:14" ht="18" customHeight="1">
      <c r="A116" s="58" t="s">
        <v>65</v>
      </c>
      <c r="B116" s="58"/>
      <c r="C116" s="58"/>
      <c r="D116" s="58"/>
      <c r="E116" s="58"/>
      <c r="F116" s="59"/>
      <c r="G116" s="59"/>
      <c r="H116" s="59"/>
      <c r="I116" s="59"/>
      <c r="J116" s="58"/>
      <c r="K116" s="58"/>
      <c r="L116" s="58"/>
      <c r="M116" s="58"/>
      <c r="N116" s="58"/>
    </row>
    <row r="117" spans="1:14" ht="18.75" customHeight="1">
      <c r="A117" s="60" t="s">
        <v>66</v>
      </c>
      <c r="B117" s="60"/>
      <c r="C117" s="60"/>
      <c r="D117" s="60"/>
      <c r="E117" s="61"/>
      <c r="F117" s="59"/>
      <c r="G117" s="59"/>
      <c r="H117" s="59"/>
      <c r="I117" s="59"/>
      <c r="J117" s="60"/>
      <c r="K117" s="60"/>
      <c r="L117" s="60"/>
      <c r="M117" s="60"/>
      <c r="N117" s="60"/>
    </row>
    <row r="118" spans="1:14" ht="48" customHeight="1">
      <c r="A118" s="4"/>
      <c r="B118" s="7" t="s">
        <v>23</v>
      </c>
      <c r="C118" s="38"/>
      <c r="D118" s="62"/>
      <c r="E118" s="63"/>
      <c r="F118" s="62"/>
      <c r="G118" s="5"/>
      <c r="H118" s="63"/>
      <c r="I118" s="13" t="s">
        <v>24</v>
      </c>
      <c r="J118" s="12"/>
      <c r="K118" s="4"/>
      <c r="L118" s="4"/>
      <c r="M118" s="4" t="s">
        <v>67</v>
      </c>
      <c r="N118" s="4"/>
    </row>
    <row r="119" spans="1:1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</sheetData>
  <mergeCells count="13">
    <mergeCell ref="N3:N4"/>
    <mergeCell ref="A114:N114"/>
    <mergeCell ref="A115:N115"/>
    <mergeCell ref="A1:N1"/>
    <mergeCell ref="A3:A4"/>
    <mergeCell ref="B3:B4"/>
    <mergeCell ref="C3:C4"/>
    <mergeCell ref="D3:D4"/>
    <mergeCell ref="E3:E4"/>
    <mergeCell ref="F3:H3"/>
    <mergeCell ref="I3:I4"/>
    <mergeCell ref="J3:L3"/>
    <mergeCell ref="M3:M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workbookViewId="0">
      <selection activeCell="C81" sqref="C81"/>
    </sheetView>
  </sheetViews>
  <sheetFormatPr defaultRowHeight="13.5"/>
  <cols>
    <col min="2" max="2" width="16.375" customWidth="1"/>
    <col min="5" max="5" width="7.875" customWidth="1"/>
    <col min="11" max="11" width="10.875" customWidth="1"/>
    <col min="12" max="12" width="13.5" customWidth="1"/>
  </cols>
  <sheetData>
    <row r="1" spans="1:12" ht="22.5">
      <c r="A1" s="139" t="s">
        <v>245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18.75" customHeight="1">
      <c r="A2" s="46" t="s">
        <v>246</v>
      </c>
      <c r="B2" s="46"/>
      <c r="C2" s="16"/>
      <c r="D2" s="16"/>
      <c r="E2" s="4"/>
      <c r="F2" s="16" t="s">
        <v>247</v>
      </c>
      <c r="G2" s="16"/>
      <c r="H2" s="46"/>
      <c r="I2" s="46"/>
      <c r="J2" s="46"/>
      <c r="K2" s="46" t="s">
        <v>52</v>
      </c>
      <c r="L2" s="15"/>
    </row>
    <row r="3" spans="1:12" ht="13.5" customHeight="1">
      <c r="A3" s="136" t="s">
        <v>0</v>
      </c>
      <c r="B3" s="136" t="s">
        <v>28</v>
      </c>
      <c r="C3" s="136" t="s">
        <v>56</v>
      </c>
      <c r="D3" s="136"/>
      <c r="E3" s="136"/>
      <c r="F3" s="136" t="s">
        <v>248</v>
      </c>
      <c r="G3" s="136" t="s">
        <v>58</v>
      </c>
      <c r="H3" s="136"/>
      <c r="I3" s="136"/>
      <c r="J3" s="141" t="s">
        <v>249</v>
      </c>
      <c r="K3" s="136" t="s">
        <v>250</v>
      </c>
      <c r="L3" s="141" t="s">
        <v>32</v>
      </c>
    </row>
    <row r="4" spans="1:12" ht="33.75">
      <c r="A4" s="136"/>
      <c r="B4" s="136"/>
      <c r="C4" s="48" t="s">
        <v>251</v>
      </c>
      <c r="D4" s="121" t="s">
        <v>252</v>
      </c>
      <c r="E4" s="48" t="s">
        <v>62</v>
      </c>
      <c r="F4" s="136"/>
      <c r="G4" s="48" t="s">
        <v>251</v>
      </c>
      <c r="H4" s="121" t="s">
        <v>252</v>
      </c>
      <c r="I4" s="48" t="s">
        <v>62</v>
      </c>
      <c r="J4" s="142"/>
      <c r="K4" s="136"/>
      <c r="L4" s="142"/>
    </row>
    <row r="5" spans="1:12" ht="18" customHeight="1">
      <c r="A5" s="120"/>
      <c r="B5" s="120" t="s">
        <v>253</v>
      </c>
      <c r="C5" s="49">
        <f>SUM(C6:C105)</f>
        <v>233</v>
      </c>
      <c r="D5" s="49">
        <f t="shared" ref="D5:K5" si="0">SUM(D6:D105)</f>
        <v>447</v>
      </c>
      <c r="E5" s="49">
        <f t="shared" si="0"/>
        <v>680</v>
      </c>
      <c r="F5" s="49"/>
      <c r="G5" s="49">
        <f t="shared" si="0"/>
        <v>251640</v>
      </c>
      <c r="H5" s="49">
        <f t="shared" si="0"/>
        <v>482760</v>
      </c>
      <c r="I5" s="49">
        <f t="shared" si="0"/>
        <v>734400</v>
      </c>
      <c r="J5" s="49">
        <f t="shared" si="0"/>
        <v>1080</v>
      </c>
      <c r="K5" s="49">
        <f t="shared" si="0"/>
        <v>735480</v>
      </c>
      <c r="L5" s="50"/>
    </row>
    <row r="6" spans="1:12" ht="15" customHeight="1">
      <c r="A6" s="120">
        <v>1</v>
      </c>
      <c r="B6" s="68" t="s">
        <v>68</v>
      </c>
      <c r="C6" s="76"/>
      <c r="D6" s="76">
        <v>1</v>
      </c>
      <c r="E6" s="52">
        <f>C6+D6</f>
        <v>1</v>
      </c>
      <c r="F6" s="49">
        <v>150</v>
      </c>
      <c r="G6" s="49">
        <f>C6*1080</f>
        <v>0</v>
      </c>
      <c r="H6" s="49">
        <f>D6*1080</f>
        <v>1080</v>
      </c>
      <c r="I6" s="49">
        <f>E6*1080</f>
        <v>1080</v>
      </c>
      <c r="J6" s="49"/>
      <c r="K6" s="49">
        <f>I6+J6</f>
        <v>1080</v>
      </c>
      <c r="L6" s="53"/>
    </row>
    <row r="7" spans="1:12" ht="15" customHeight="1">
      <c r="A7" s="120">
        <v>2</v>
      </c>
      <c r="B7" s="68" t="s">
        <v>102</v>
      </c>
      <c r="C7" s="76">
        <v>2</v>
      </c>
      <c r="D7" s="76">
        <v>1</v>
      </c>
      <c r="E7" s="52">
        <f t="shared" ref="E7:E70" si="1">C7+D7</f>
        <v>3</v>
      </c>
      <c r="F7" s="49">
        <v>150</v>
      </c>
      <c r="G7" s="49">
        <f t="shared" ref="G7:I70" si="2">C7*1080</f>
        <v>2160</v>
      </c>
      <c r="H7" s="49">
        <f t="shared" si="2"/>
        <v>1080</v>
      </c>
      <c r="I7" s="49">
        <f t="shared" si="2"/>
        <v>3240</v>
      </c>
      <c r="J7" s="49"/>
      <c r="K7" s="49">
        <f t="shared" ref="K7:K70" si="3">I7+J7</f>
        <v>3240</v>
      </c>
      <c r="L7" s="53"/>
    </row>
    <row r="8" spans="1:12" ht="15" customHeight="1">
      <c r="A8" s="120">
        <v>3</v>
      </c>
      <c r="B8" s="68" t="s">
        <v>98</v>
      </c>
      <c r="C8" s="76">
        <v>4</v>
      </c>
      <c r="D8" s="76">
        <v>3</v>
      </c>
      <c r="E8" s="52">
        <f t="shared" si="1"/>
        <v>7</v>
      </c>
      <c r="F8" s="49">
        <v>150</v>
      </c>
      <c r="G8" s="49">
        <f t="shared" si="2"/>
        <v>4320</v>
      </c>
      <c r="H8" s="49">
        <f t="shared" si="2"/>
        <v>3240</v>
      </c>
      <c r="I8" s="49">
        <f t="shared" si="2"/>
        <v>7560</v>
      </c>
      <c r="J8" s="49"/>
      <c r="K8" s="49">
        <f t="shared" si="3"/>
        <v>7560</v>
      </c>
      <c r="L8" s="53"/>
    </row>
    <row r="9" spans="1:12" ht="15" customHeight="1">
      <c r="A9" s="120">
        <v>4</v>
      </c>
      <c r="B9" s="68" t="s">
        <v>103</v>
      </c>
      <c r="C9" s="76">
        <v>6</v>
      </c>
      <c r="D9" s="76">
        <v>3</v>
      </c>
      <c r="E9" s="52">
        <f t="shared" si="1"/>
        <v>9</v>
      </c>
      <c r="F9" s="49">
        <v>150</v>
      </c>
      <c r="G9" s="49">
        <f t="shared" si="2"/>
        <v>6480</v>
      </c>
      <c r="H9" s="49">
        <f t="shared" si="2"/>
        <v>3240</v>
      </c>
      <c r="I9" s="49">
        <f t="shared" si="2"/>
        <v>9720</v>
      </c>
      <c r="J9" s="49"/>
      <c r="K9" s="49">
        <f t="shared" si="3"/>
        <v>9720</v>
      </c>
      <c r="L9" s="53"/>
    </row>
    <row r="10" spans="1:12" ht="15" customHeight="1">
      <c r="A10" s="120">
        <v>5</v>
      </c>
      <c r="B10" s="68" t="s">
        <v>104</v>
      </c>
      <c r="C10" s="76">
        <v>5</v>
      </c>
      <c r="D10" s="76">
        <v>8</v>
      </c>
      <c r="E10" s="52">
        <f t="shared" si="1"/>
        <v>13</v>
      </c>
      <c r="F10" s="49">
        <v>150</v>
      </c>
      <c r="G10" s="49">
        <f t="shared" si="2"/>
        <v>5400</v>
      </c>
      <c r="H10" s="49">
        <f t="shared" si="2"/>
        <v>8640</v>
      </c>
      <c r="I10" s="49">
        <f t="shared" si="2"/>
        <v>14040</v>
      </c>
      <c r="J10" s="49"/>
      <c r="K10" s="49">
        <f t="shared" si="3"/>
        <v>14040</v>
      </c>
      <c r="L10" s="53"/>
    </row>
    <row r="11" spans="1:12" ht="15" customHeight="1">
      <c r="A11" s="120">
        <v>6</v>
      </c>
      <c r="B11" s="68" t="s">
        <v>101</v>
      </c>
      <c r="C11" s="76">
        <v>3</v>
      </c>
      <c r="D11" s="76">
        <v>3</v>
      </c>
      <c r="E11" s="52">
        <f t="shared" si="1"/>
        <v>6</v>
      </c>
      <c r="F11" s="49">
        <v>150</v>
      </c>
      <c r="G11" s="49">
        <f t="shared" si="2"/>
        <v>3240</v>
      </c>
      <c r="H11" s="49">
        <f t="shared" si="2"/>
        <v>3240</v>
      </c>
      <c r="I11" s="49">
        <f t="shared" si="2"/>
        <v>6480</v>
      </c>
      <c r="J11" s="49"/>
      <c r="K11" s="49">
        <f t="shared" si="3"/>
        <v>6480</v>
      </c>
      <c r="L11" s="53"/>
    </row>
    <row r="12" spans="1:12" ht="15" customHeight="1">
      <c r="A12" s="120">
        <v>7</v>
      </c>
      <c r="B12" s="68" t="s">
        <v>106</v>
      </c>
      <c r="C12" s="76">
        <v>2</v>
      </c>
      <c r="D12" s="76">
        <v>3</v>
      </c>
      <c r="E12" s="52">
        <f t="shared" si="1"/>
        <v>5</v>
      </c>
      <c r="F12" s="49">
        <v>150</v>
      </c>
      <c r="G12" s="49">
        <f t="shared" si="2"/>
        <v>2160</v>
      </c>
      <c r="H12" s="49">
        <f t="shared" si="2"/>
        <v>3240</v>
      </c>
      <c r="I12" s="49">
        <f t="shared" si="2"/>
        <v>5400</v>
      </c>
      <c r="J12" s="49"/>
      <c r="K12" s="49">
        <f t="shared" si="3"/>
        <v>5400</v>
      </c>
      <c r="L12" s="53"/>
    </row>
    <row r="13" spans="1:12" ht="15" customHeight="1">
      <c r="A13" s="120">
        <v>8</v>
      </c>
      <c r="B13" s="68" t="s">
        <v>107</v>
      </c>
      <c r="C13" s="76">
        <v>2</v>
      </c>
      <c r="D13" s="76">
        <v>10</v>
      </c>
      <c r="E13" s="52">
        <f t="shared" si="1"/>
        <v>12</v>
      </c>
      <c r="F13" s="49">
        <v>150</v>
      </c>
      <c r="G13" s="49">
        <f t="shared" si="2"/>
        <v>2160</v>
      </c>
      <c r="H13" s="49">
        <f t="shared" si="2"/>
        <v>10800</v>
      </c>
      <c r="I13" s="49">
        <f t="shared" si="2"/>
        <v>12960</v>
      </c>
      <c r="J13" s="49"/>
      <c r="K13" s="49">
        <f t="shared" si="3"/>
        <v>12960</v>
      </c>
      <c r="L13" s="53"/>
    </row>
    <row r="14" spans="1:12" ht="15" customHeight="1">
      <c r="A14" s="120">
        <v>9</v>
      </c>
      <c r="B14" s="68" t="s">
        <v>108</v>
      </c>
      <c r="C14" s="76"/>
      <c r="D14" s="76">
        <v>5</v>
      </c>
      <c r="E14" s="52">
        <f t="shared" si="1"/>
        <v>5</v>
      </c>
      <c r="F14" s="49">
        <v>150</v>
      </c>
      <c r="G14" s="49">
        <f t="shared" si="2"/>
        <v>0</v>
      </c>
      <c r="H14" s="49">
        <f t="shared" si="2"/>
        <v>5400</v>
      </c>
      <c r="I14" s="49">
        <f t="shared" si="2"/>
        <v>5400</v>
      </c>
      <c r="J14" s="49"/>
      <c r="K14" s="49">
        <f t="shared" si="3"/>
        <v>5400</v>
      </c>
      <c r="L14" s="53"/>
    </row>
    <row r="15" spans="1:12" ht="15" customHeight="1">
      <c r="A15" s="120">
        <v>10</v>
      </c>
      <c r="B15" s="68" t="s">
        <v>105</v>
      </c>
      <c r="C15" s="76">
        <v>2</v>
      </c>
      <c r="D15" s="76">
        <v>3</v>
      </c>
      <c r="E15" s="52">
        <f t="shared" si="1"/>
        <v>5</v>
      </c>
      <c r="F15" s="49">
        <v>150</v>
      </c>
      <c r="G15" s="49">
        <f t="shared" si="2"/>
        <v>2160</v>
      </c>
      <c r="H15" s="49">
        <f t="shared" si="2"/>
        <v>3240</v>
      </c>
      <c r="I15" s="49">
        <f t="shared" si="2"/>
        <v>5400</v>
      </c>
      <c r="J15" s="49"/>
      <c r="K15" s="49">
        <f t="shared" si="3"/>
        <v>5400</v>
      </c>
      <c r="L15" s="1" t="s">
        <v>254</v>
      </c>
    </row>
    <row r="16" spans="1:12" ht="24" customHeight="1">
      <c r="A16" s="120">
        <v>11</v>
      </c>
      <c r="B16" s="68" t="s">
        <v>255</v>
      </c>
      <c r="C16" s="76">
        <f>3+3+10</f>
        <v>16</v>
      </c>
      <c r="D16" s="76">
        <f>1+1+1+3</f>
        <v>6</v>
      </c>
      <c r="E16" s="52">
        <f t="shared" si="1"/>
        <v>22</v>
      </c>
      <c r="F16" s="49">
        <v>150</v>
      </c>
      <c r="G16" s="49">
        <f t="shared" si="2"/>
        <v>17280</v>
      </c>
      <c r="H16" s="49">
        <f t="shared" si="2"/>
        <v>6480</v>
      </c>
      <c r="I16" s="49">
        <f t="shared" si="2"/>
        <v>23760</v>
      </c>
      <c r="J16" s="49"/>
      <c r="K16" s="49">
        <f t="shared" si="3"/>
        <v>23760</v>
      </c>
      <c r="L16" s="132" t="s">
        <v>256</v>
      </c>
    </row>
    <row r="17" spans="1:12" ht="15" customHeight="1">
      <c r="A17" s="120">
        <v>12</v>
      </c>
      <c r="B17" s="68" t="s">
        <v>110</v>
      </c>
      <c r="C17" s="76"/>
      <c r="D17" s="76">
        <v>1</v>
      </c>
      <c r="E17" s="52">
        <f t="shared" si="1"/>
        <v>1</v>
      </c>
      <c r="F17" s="49">
        <v>150</v>
      </c>
      <c r="G17" s="49">
        <f t="shared" si="2"/>
        <v>0</v>
      </c>
      <c r="H17" s="49">
        <f t="shared" si="2"/>
        <v>1080</v>
      </c>
      <c r="I17" s="49">
        <f t="shared" si="2"/>
        <v>1080</v>
      </c>
      <c r="J17" s="49"/>
      <c r="K17" s="49">
        <f t="shared" si="3"/>
        <v>1080</v>
      </c>
      <c r="L17" s="53"/>
    </row>
    <row r="18" spans="1:12" ht="13.5" customHeight="1">
      <c r="A18" s="120">
        <v>13</v>
      </c>
      <c r="B18" s="68" t="s">
        <v>109</v>
      </c>
      <c r="C18" s="76">
        <v>1</v>
      </c>
      <c r="D18" s="76">
        <v>4</v>
      </c>
      <c r="E18" s="52">
        <f t="shared" si="1"/>
        <v>5</v>
      </c>
      <c r="F18" s="49">
        <v>150</v>
      </c>
      <c r="G18" s="49">
        <f t="shared" si="2"/>
        <v>1080</v>
      </c>
      <c r="H18" s="49">
        <f t="shared" si="2"/>
        <v>4320</v>
      </c>
      <c r="I18" s="49">
        <f t="shared" si="2"/>
        <v>5400</v>
      </c>
      <c r="J18" s="49"/>
      <c r="K18" s="49">
        <f t="shared" si="3"/>
        <v>5400</v>
      </c>
      <c r="L18" s="53"/>
    </row>
    <row r="19" spans="1:12" ht="15" customHeight="1">
      <c r="A19" s="120">
        <v>14</v>
      </c>
      <c r="B19" s="68" t="s">
        <v>86</v>
      </c>
      <c r="C19" s="76"/>
      <c r="D19" s="76">
        <v>3</v>
      </c>
      <c r="E19" s="52">
        <f t="shared" si="1"/>
        <v>3</v>
      </c>
      <c r="F19" s="49">
        <v>150</v>
      </c>
      <c r="G19" s="49">
        <f t="shared" si="2"/>
        <v>0</v>
      </c>
      <c r="H19" s="49">
        <f t="shared" si="2"/>
        <v>3240</v>
      </c>
      <c r="I19" s="49">
        <f t="shared" si="2"/>
        <v>3240</v>
      </c>
      <c r="J19" s="49"/>
      <c r="K19" s="49">
        <f t="shared" si="3"/>
        <v>3240</v>
      </c>
      <c r="L19" s="53"/>
    </row>
    <row r="20" spans="1:12" ht="15" customHeight="1">
      <c r="A20" s="120">
        <v>15</v>
      </c>
      <c r="B20" s="68" t="s">
        <v>87</v>
      </c>
      <c r="C20" s="76">
        <v>4</v>
      </c>
      <c r="D20" s="76">
        <f>15+1</f>
        <v>16</v>
      </c>
      <c r="E20" s="52">
        <f t="shared" si="1"/>
        <v>20</v>
      </c>
      <c r="F20" s="49">
        <v>150</v>
      </c>
      <c r="G20" s="49">
        <f t="shared" si="2"/>
        <v>4320</v>
      </c>
      <c r="H20" s="49">
        <f t="shared" si="2"/>
        <v>17280</v>
      </c>
      <c r="I20" s="49">
        <f t="shared" si="2"/>
        <v>21600</v>
      </c>
      <c r="J20" s="49"/>
      <c r="K20" s="49">
        <f t="shared" si="3"/>
        <v>21600</v>
      </c>
      <c r="L20" s="53" t="s">
        <v>257</v>
      </c>
    </row>
    <row r="21" spans="1:12" ht="15" customHeight="1">
      <c r="A21" s="120">
        <v>16</v>
      </c>
      <c r="B21" s="68" t="s">
        <v>112</v>
      </c>
      <c r="C21" s="76">
        <v>2</v>
      </c>
      <c r="D21" s="76">
        <v>6</v>
      </c>
      <c r="E21" s="52">
        <f t="shared" si="1"/>
        <v>8</v>
      </c>
      <c r="F21" s="49">
        <v>150</v>
      </c>
      <c r="G21" s="49">
        <f t="shared" si="2"/>
        <v>2160</v>
      </c>
      <c r="H21" s="49">
        <f t="shared" si="2"/>
        <v>6480</v>
      </c>
      <c r="I21" s="49">
        <f t="shared" si="2"/>
        <v>8640</v>
      </c>
      <c r="J21" s="49"/>
      <c r="K21" s="49">
        <f t="shared" si="3"/>
        <v>8640</v>
      </c>
      <c r="L21" s="53"/>
    </row>
    <row r="22" spans="1:12" ht="15" customHeight="1">
      <c r="A22" s="120">
        <v>17</v>
      </c>
      <c r="B22" s="68" t="s">
        <v>100</v>
      </c>
      <c r="C22" s="76"/>
      <c r="D22" s="76">
        <v>2</v>
      </c>
      <c r="E22" s="52">
        <f t="shared" si="1"/>
        <v>2</v>
      </c>
      <c r="F22" s="49">
        <v>150</v>
      </c>
      <c r="G22" s="49">
        <f t="shared" si="2"/>
        <v>0</v>
      </c>
      <c r="H22" s="49">
        <f t="shared" si="2"/>
        <v>2160</v>
      </c>
      <c r="I22" s="49">
        <f t="shared" si="2"/>
        <v>2160</v>
      </c>
      <c r="J22" s="49"/>
      <c r="K22" s="49">
        <f t="shared" si="3"/>
        <v>2160</v>
      </c>
      <c r="L22" s="53"/>
    </row>
    <row r="23" spans="1:12" ht="15" customHeight="1">
      <c r="A23" s="120">
        <v>18</v>
      </c>
      <c r="B23" s="68" t="s">
        <v>113</v>
      </c>
      <c r="C23" s="76"/>
      <c r="D23" s="76">
        <v>2</v>
      </c>
      <c r="E23" s="52">
        <f t="shared" si="1"/>
        <v>2</v>
      </c>
      <c r="F23" s="49">
        <v>150</v>
      </c>
      <c r="G23" s="49">
        <f t="shared" si="2"/>
        <v>0</v>
      </c>
      <c r="H23" s="49">
        <f t="shared" si="2"/>
        <v>2160</v>
      </c>
      <c r="I23" s="49">
        <f t="shared" si="2"/>
        <v>2160</v>
      </c>
      <c r="J23" s="49"/>
      <c r="K23" s="49">
        <f t="shared" si="3"/>
        <v>2160</v>
      </c>
      <c r="L23" s="53"/>
    </row>
    <row r="24" spans="1:12" ht="15" customHeight="1">
      <c r="A24" s="120">
        <v>19</v>
      </c>
      <c r="B24" s="68" t="s">
        <v>114</v>
      </c>
      <c r="C24" s="76">
        <v>3</v>
      </c>
      <c r="D24" s="76">
        <v>4</v>
      </c>
      <c r="E24" s="52">
        <f t="shared" si="1"/>
        <v>7</v>
      </c>
      <c r="F24" s="49">
        <v>150</v>
      </c>
      <c r="G24" s="49">
        <f t="shared" si="2"/>
        <v>3240</v>
      </c>
      <c r="H24" s="49">
        <f t="shared" si="2"/>
        <v>4320</v>
      </c>
      <c r="I24" s="49">
        <f t="shared" si="2"/>
        <v>7560</v>
      </c>
      <c r="J24" s="49"/>
      <c r="K24" s="49">
        <f t="shared" si="3"/>
        <v>7560</v>
      </c>
      <c r="L24" s="53"/>
    </row>
    <row r="25" spans="1:12" ht="15" customHeight="1">
      <c r="A25" s="120">
        <v>20</v>
      </c>
      <c r="B25" s="68" t="s">
        <v>115</v>
      </c>
      <c r="C25" s="76">
        <v>2</v>
      </c>
      <c r="D25" s="76">
        <v>6</v>
      </c>
      <c r="E25" s="52">
        <f t="shared" si="1"/>
        <v>8</v>
      </c>
      <c r="F25" s="49">
        <v>150</v>
      </c>
      <c r="G25" s="49">
        <f t="shared" si="2"/>
        <v>2160</v>
      </c>
      <c r="H25" s="49">
        <f t="shared" si="2"/>
        <v>6480</v>
      </c>
      <c r="I25" s="49">
        <f t="shared" si="2"/>
        <v>8640</v>
      </c>
      <c r="J25" s="49"/>
      <c r="K25" s="49">
        <f t="shared" si="3"/>
        <v>8640</v>
      </c>
      <c r="L25" s="53"/>
    </row>
    <row r="26" spans="1:12" ht="15" customHeight="1">
      <c r="A26" s="120">
        <v>21</v>
      </c>
      <c r="B26" s="68" t="s">
        <v>117</v>
      </c>
      <c r="C26" s="76"/>
      <c r="D26" s="76">
        <v>3</v>
      </c>
      <c r="E26" s="52">
        <f t="shared" si="1"/>
        <v>3</v>
      </c>
      <c r="F26" s="49">
        <v>150</v>
      </c>
      <c r="G26" s="49">
        <f t="shared" si="2"/>
        <v>0</v>
      </c>
      <c r="H26" s="49">
        <f t="shared" si="2"/>
        <v>3240</v>
      </c>
      <c r="I26" s="49">
        <f t="shared" si="2"/>
        <v>3240</v>
      </c>
      <c r="J26" s="49"/>
      <c r="K26" s="49">
        <f t="shared" si="3"/>
        <v>3240</v>
      </c>
      <c r="L26" s="51"/>
    </row>
    <row r="27" spans="1:12" ht="15" customHeight="1">
      <c r="A27" s="120">
        <v>22</v>
      </c>
      <c r="B27" s="68" t="s">
        <v>118</v>
      </c>
      <c r="C27" s="76">
        <v>5</v>
      </c>
      <c r="D27" s="76">
        <v>3</v>
      </c>
      <c r="E27" s="52">
        <f t="shared" si="1"/>
        <v>8</v>
      </c>
      <c r="F27" s="49">
        <v>150</v>
      </c>
      <c r="G27" s="49">
        <f t="shared" si="2"/>
        <v>5400</v>
      </c>
      <c r="H27" s="49">
        <f t="shared" si="2"/>
        <v>3240</v>
      </c>
      <c r="I27" s="49">
        <f t="shared" si="2"/>
        <v>8640</v>
      </c>
      <c r="J27" s="49"/>
      <c r="K27" s="49">
        <f t="shared" si="3"/>
        <v>8640</v>
      </c>
      <c r="L27" s="53"/>
    </row>
    <row r="28" spans="1:12" ht="15" customHeight="1">
      <c r="A28" s="120">
        <v>23</v>
      </c>
      <c r="B28" s="68" t="s">
        <v>119</v>
      </c>
      <c r="C28" s="76"/>
      <c r="D28" s="76">
        <v>3</v>
      </c>
      <c r="E28" s="52">
        <f t="shared" si="1"/>
        <v>3</v>
      </c>
      <c r="F28" s="49">
        <v>150</v>
      </c>
      <c r="G28" s="49">
        <f t="shared" si="2"/>
        <v>0</v>
      </c>
      <c r="H28" s="49">
        <f t="shared" si="2"/>
        <v>3240</v>
      </c>
      <c r="I28" s="49">
        <f t="shared" si="2"/>
        <v>3240</v>
      </c>
      <c r="J28" s="49"/>
      <c r="K28" s="49">
        <f t="shared" si="3"/>
        <v>3240</v>
      </c>
      <c r="L28" s="53"/>
    </row>
    <row r="29" spans="1:12" ht="15" customHeight="1">
      <c r="A29" s="120">
        <v>24</v>
      </c>
      <c r="B29" s="68" t="s">
        <v>120</v>
      </c>
      <c r="C29" s="76">
        <v>6</v>
      </c>
      <c r="D29" s="76">
        <v>4</v>
      </c>
      <c r="E29" s="52">
        <f t="shared" si="1"/>
        <v>10</v>
      </c>
      <c r="F29" s="49">
        <v>150</v>
      </c>
      <c r="G29" s="49">
        <f t="shared" si="2"/>
        <v>6480</v>
      </c>
      <c r="H29" s="49">
        <f t="shared" si="2"/>
        <v>4320</v>
      </c>
      <c r="I29" s="49">
        <f t="shared" si="2"/>
        <v>10800</v>
      </c>
      <c r="J29" s="49"/>
      <c r="K29" s="49">
        <f t="shared" si="3"/>
        <v>10800</v>
      </c>
      <c r="L29" s="53"/>
    </row>
    <row r="30" spans="1:12" ht="15" customHeight="1">
      <c r="A30" s="120">
        <v>25</v>
      </c>
      <c r="B30" s="68" t="s">
        <v>122</v>
      </c>
      <c r="C30" s="76"/>
      <c r="D30" s="76">
        <v>2</v>
      </c>
      <c r="E30" s="52">
        <f t="shared" si="1"/>
        <v>2</v>
      </c>
      <c r="F30" s="49">
        <v>150</v>
      </c>
      <c r="G30" s="49">
        <f t="shared" si="2"/>
        <v>0</v>
      </c>
      <c r="H30" s="49">
        <f t="shared" si="2"/>
        <v>2160</v>
      </c>
      <c r="I30" s="49">
        <f t="shared" si="2"/>
        <v>2160</v>
      </c>
      <c r="J30" s="49"/>
      <c r="K30" s="49">
        <f t="shared" si="3"/>
        <v>2160</v>
      </c>
      <c r="L30" s="51"/>
    </row>
    <row r="31" spans="1:12" ht="15" customHeight="1">
      <c r="A31" s="120">
        <v>26</v>
      </c>
      <c r="B31" s="68" t="s">
        <v>124</v>
      </c>
      <c r="C31" s="76">
        <v>1</v>
      </c>
      <c r="D31" s="76">
        <v>3</v>
      </c>
      <c r="E31" s="52">
        <f t="shared" si="1"/>
        <v>4</v>
      </c>
      <c r="F31" s="49">
        <v>150</v>
      </c>
      <c r="G31" s="49">
        <f t="shared" si="2"/>
        <v>1080</v>
      </c>
      <c r="H31" s="49">
        <f t="shared" si="2"/>
        <v>3240</v>
      </c>
      <c r="I31" s="49">
        <f t="shared" si="2"/>
        <v>4320</v>
      </c>
      <c r="J31" s="49"/>
      <c r="K31" s="49">
        <f t="shared" si="3"/>
        <v>4320</v>
      </c>
      <c r="L31" s="53"/>
    </row>
    <row r="32" spans="1:12" ht="15" customHeight="1">
      <c r="A32" s="120">
        <v>27</v>
      </c>
      <c r="B32" s="68" t="s">
        <v>125</v>
      </c>
      <c r="C32" s="76"/>
      <c r="D32" s="76">
        <v>9</v>
      </c>
      <c r="E32" s="52">
        <f t="shared" si="1"/>
        <v>9</v>
      </c>
      <c r="F32" s="49">
        <v>150</v>
      </c>
      <c r="G32" s="49">
        <f t="shared" si="2"/>
        <v>0</v>
      </c>
      <c r="H32" s="49">
        <f t="shared" si="2"/>
        <v>9720</v>
      </c>
      <c r="I32" s="49">
        <f t="shared" si="2"/>
        <v>9720</v>
      </c>
      <c r="J32" s="49"/>
      <c r="K32" s="49">
        <f t="shared" si="3"/>
        <v>9720</v>
      </c>
      <c r="L32" s="53"/>
    </row>
    <row r="33" spans="1:12" ht="15" customHeight="1">
      <c r="A33" s="120">
        <v>28</v>
      </c>
      <c r="B33" s="68" t="s">
        <v>126</v>
      </c>
      <c r="C33" s="76"/>
      <c r="D33" s="76">
        <v>6</v>
      </c>
      <c r="E33" s="52">
        <f t="shared" si="1"/>
        <v>6</v>
      </c>
      <c r="F33" s="49">
        <v>150</v>
      </c>
      <c r="G33" s="49">
        <f t="shared" si="2"/>
        <v>0</v>
      </c>
      <c r="H33" s="49">
        <f t="shared" si="2"/>
        <v>6480</v>
      </c>
      <c r="I33" s="49">
        <f t="shared" si="2"/>
        <v>6480</v>
      </c>
      <c r="J33" s="49"/>
      <c r="K33" s="49">
        <f t="shared" si="3"/>
        <v>6480</v>
      </c>
      <c r="L33" s="53"/>
    </row>
    <row r="34" spans="1:12" ht="15" customHeight="1">
      <c r="A34" s="120">
        <v>29</v>
      </c>
      <c r="B34" s="68" t="s">
        <v>88</v>
      </c>
      <c r="C34" s="76">
        <v>1</v>
      </c>
      <c r="D34" s="76">
        <v>1</v>
      </c>
      <c r="E34" s="52">
        <f t="shared" si="1"/>
        <v>2</v>
      </c>
      <c r="F34" s="49">
        <v>150</v>
      </c>
      <c r="G34" s="49">
        <f t="shared" si="2"/>
        <v>1080</v>
      </c>
      <c r="H34" s="49">
        <f t="shared" si="2"/>
        <v>1080</v>
      </c>
      <c r="I34" s="49">
        <f t="shared" si="2"/>
        <v>2160</v>
      </c>
      <c r="J34" s="49"/>
      <c r="K34" s="49">
        <f t="shared" si="3"/>
        <v>2160</v>
      </c>
      <c r="L34" s="53"/>
    </row>
    <row r="35" spans="1:12" ht="15" customHeight="1">
      <c r="A35" s="120">
        <v>30</v>
      </c>
      <c r="B35" s="68" t="s">
        <v>89</v>
      </c>
      <c r="C35" s="76">
        <v>1</v>
      </c>
      <c r="D35" s="76">
        <v>3</v>
      </c>
      <c r="E35" s="52">
        <f t="shared" si="1"/>
        <v>4</v>
      </c>
      <c r="F35" s="49">
        <v>150</v>
      </c>
      <c r="G35" s="49">
        <f t="shared" si="2"/>
        <v>1080</v>
      </c>
      <c r="H35" s="49">
        <f t="shared" si="2"/>
        <v>3240</v>
      </c>
      <c r="I35" s="49">
        <f t="shared" si="2"/>
        <v>4320</v>
      </c>
      <c r="J35" s="49"/>
      <c r="K35" s="49">
        <f t="shared" si="3"/>
        <v>4320</v>
      </c>
      <c r="L35" s="51"/>
    </row>
    <row r="36" spans="1:12" ht="15" customHeight="1">
      <c r="A36" s="120">
        <v>31</v>
      </c>
      <c r="B36" s="68" t="s">
        <v>127</v>
      </c>
      <c r="C36" s="76">
        <v>7</v>
      </c>
      <c r="D36" s="76">
        <v>5</v>
      </c>
      <c r="E36" s="52">
        <f t="shared" si="1"/>
        <v>12</v>
      </c>
      <c r="F36" s="49">
        <v>150</v>
      </c>
      <c r="G36" s="49">
        <f t="shared" si="2"/>
        <v>7560</v>
      </c>
      <c r="H36" s="49">
        <f t="shared" si="2"/>
        <v>5400</v>
      </c>
      <c r="I36" s="49">
        <f t="shared" si="2"/>
        <v>12960</v>
      </c>
      <c r="J36" s="49"/>
      <c r="K36" s="49">
        <f t="shared" si="3"/>
        <v>12960</v>
      </c>
      <c r="L36" s="53"/>
    </row>
    <row r="37" spans="1:12" ht="15" customHeight="1">
      <c r="A37" s="120">
        <v>32</v>
      </c>
      <c r="B37" s="68" t="s">
        <v>128</v>
      </c>
      <c r="C37" s="76">
        <v>3</v>
      </c>
      <c r="D37" s="76">
        <v>6</v>
      </c>
      <c r="E37" s="52">
        <f t="shared" si="1"/>
        <v>9</v>
      </c>
      <c r="F37" s="49">
        <v>150</v>
      </c>
      <c r="G37" s="49">
        <f t="shared" si="2"/>
        <v>3240</v>
      </c>
      <c r="H37" s="49">
        <f t="shared" si="2"/>
        <v>6480</v>
      </c>
      <c r="I37" s="49">
        <f t="shared" si="2"/>
        <v>9720</v>
      </c>
      <c r="J37" s="49"/>
      <c r="K37" s="49">
        <f t="shared" si="3"/>
        <v>9720</v>
      </c>
      <c r="L37" s="53"/>
    </row>
    <row r="38" spans="1:12" ht="15" customHeight="1">
      <c r="A38" s="120">
        <v>33</v>
      </c>
      <c r="B38" s="68" t="s">
        <v>90</v>
      </c>
      <c r="C38" s="76">
        <v>2</v>
      </c>
      <c r="D38" s="76">
        <v>1</v>
      </c>
      <c r="E38" s="52">
        <f t="shared" si="1"/>
        <v>3</v>
      </c>
      <c r="F38" s="49">
        <v>150</v>
      </c>
      <c r="G38" s="49">
        <f t="shared" si="2"/>
        <v>2160</v>
      </c>
      <c r="H38" s="49">
        <f t="shared" si="2"/>
        <v>1080</v>
      </c>
      <c r="I38" s="49">
        <f t="shared" si="2"/>
        <v>3240</v>
      </c>
      <c r="J38" s="49"/>
      <c r="K38" s="49">
        <f t="shared" si="3"/>
        <v>3240</v>
      </c>
      <c r="L38" s="53"/>
    </row>
    <row r="39" spans="1:12" ht="15" customHeight="1">
      <c r="A39" s="120">
        <v>34</v>
      </c>
      <c r="B39" s="68" t="s">
        <v>123</v>
      </c>
      <c r="C39" s="76">
        <v>1</v>
      </c>
      <c r="D39" s="76">
        <v>0</v>
      </c>
      <c r="E39" s="52">
        <f t="shared" si="1"/>
        <v>1</v>
      </c>
      <c r="F39" s="49">
        <v>150</v>
      </c>
      <c r="G39" s="49">
        <f t="shared" si="2"/>
        <v>1080</v>
      </c>
      <c r="H39" s="49">
        <f t="shared" si="2"/>
        <v>0</v>
      </c>
      <c r="I39" s="49">
        <f t="shared" si="2"/>
        <v>1080</v>
      </c>
      <c r="J39" s="49"/>
      <c r="K39" s="49">
        <f t="shared" si="3"/>
        <v>1080</v>
      </c>
      <c r="L39" s="53"/>
    </row>
    <row r="40" spans="1:12" ht="15" customHeight="1">
      <c r="A40" s="120">
        <v>35</v>
      </c>
      <c r="B40" s="68" t="s">
        <v>129</v>
      </c>
      <c r="C40" s="76"/>
      <c r="D40" s="76">
        <v>2</v>
      </c>
      <c r="E40" s="52">
        <f t="shared" si="1"/>
        <v>2</v>
      </c>
      <c r="F40" s="49">
        <v>150</v>
      </c>
      <c r="G40" s="49">
        <f t="shared" si="2"/>
        <v>0</v>
      </c>
      <c r="H40" s="49">
        <f t="shared" si="2"/>
        <v>2160</v>
      </c>
      <c r="I40" s="49">
        <f t="shared" si="2"/>
        <v>2160</v>
      </c>
      <c r="J40" s="49"/>
      <c r="K40" s="49">
        <f t="shared" si="3"/>
        <v>2160</v>
      </c>
      <c r="L40" s="53"/>
    </row>
    <row r="41" spans="1:12" ht="15" customHeight="1">
      <c r="A41" s="120">
        <v>36</v>
      </c>
      <c r="B41" s="68" t="s">
        <v>82</v>
      </c>
      <c r="C41" s="76">
        <v>10</v>
      </c>
      <c r="D41" s="76">
        <v>6</v>
      </c>
      <c r="E41" s="52">
        <f t="shared" si="1"/>
        <v>16</v>
      </c>
      <c r="F41" s="49">
        <v>150</v>
      </c>
      <c r="G41" s="49">
        <f t="shared" si="2"/>
        <v>10800</v>
      </c>
      <c r="H41" s="49">
        <f t="shared" si="2"/>
        <v>6480</v>
      </c>
      <c r="I41" s="49">
        <f t="shared" si="2"/>
        <v>17280</v>
      </c>
      <c r="J41" s="49"/>
      <c r="K41" s="49">
        <f t="shared" si="3"/>
        <v>17280</v>
      </c>
      <c r="L41" s="53"/>
    </row>
    <row r="42" spans="1:12" ht="15" customHeight="1">
      <c r="A42" s="120">
        <v>37</v>
      </c>
      <c r="B42" s="68" t="s">
        <v>91</v>
      </c>
      <c r="C42" s="76">
        <v>1</v>
      </c>
      <c r="D42" s="76">
        <v>0</v>
      </c>
      <c r="E42" s="52">
        <f t="shared" si="1"/>
        <v>1</v>
      </c>
      <c r="F42" s="49">
        <v>150</v>
      </c>
      <c r="G42" s="49">
        <f t="shared" si="2"/>
        <v>1080</v>
      </c>
      <c r="H42" s="49">
        <f t="shared" si="2"/>
        <v>0</v>
      </c>
      <c r="I42" s="49">
        <f t="shared" si="2"/>
        <v>1080</v>
      </c>
      <c r="J42" s="49"/>
      <c r="K42" s="49">
        <f t="shared" si="3"/>
        <v>1080</v>
      </c>
      <c r="L42" s="53"/>
    </row>
    <row r="43" spans="1:12" ht="15" customHeight="1">
      <c r="A43" s="120">
        <v>38</v>
      </c>
      <c r="B43" s="68" t="s">
        <v>130</v>
      </c>
      <c r="C43" s="76">
        <v>14</v>
      </c>
      <c r="D43" s="76">
        <v>11</v>
      </c>
      <c r="E43" s="52">
        <f t="shared" si="1"/>
        <v>25</v>
      </c>
      <c r="F43" s="49">
        <v>150</v>
      </c>
      <c r="G43" s="49">
        <f t="shared" si="2"/>
        <v>15120</v>
      </c>
      <c r="H43" s="49">
        <f t="shared" si="2"/>
        <v>11880</v>
      </c>
      <c r="I43" s="49">
        <f t="shared" si="2"/>
        <v>27000</v>
      </c>
      <c r="J43" s="49"/>
      <c r="K43" s="49">
        <f t="shared" si="3"/>
        <v>27000</v>
      </c>
      <c r="L43" s="53"/>
    </row>
    <row r="44" spans="1:12" ht="15" customHeight="1">
      <c r="A44" s="120">
        <v>39</v>
      </c>
      <c r="B44" s="68" t="s">
        <v>92</v>
      </c>
      <c r="C44" s="76"/>
      <c r="D44" s="76">
        <v>4</v>
      </c>
      <c r="E44" s="52">
        <f t="shared" si="1"/>
        <v>4</v>
      </c>
      <c r="F44" s="49">
        <v>150</v>
      </c>
      <c r="G44" s="49">
        <f t="shared" si="2"/>
        <v>0</v>
      </c>
      <c r="H44" s="49">
        <f t="shared" si="2"/>
        <v>4320</v>
      </c>
      <c r="I44" s="49">
        <f t="shared" si="2"/>
        <v>4320</v>
      </c>
      <c r="J44" s="49"/>
      <c r="K44" s="49">
        <f t="shared" si="3"/>
        <v>4320</v>
      </c>
      <c r="L44" s="53"/>
    </row>
    <row r="45" spans="1:12" ht="15" customHeight="1">
      <c r="A45" s="120">
        <v>40</v>
      </c>
      <c r="B45" s="68" t="s">
        <v>93</v>
      </c>
      <c r="C45" s="76"/>
      <c r="D45" s="76">
        <v>2</v>
      </c>
      <c r="E45" s="52">
        <f t="shared" si="1"/>
        <v>2</v>
      </c>
      <c r="F45" s="49">
        <v>150</v>
      </c>
      <c r="G45" s="49">
        <f t="shared" si="2"/>
        <v>0</v>
      </c>
      <c r="H45" s="49">
        <f t="shared" si="2"/>
        <v>2160</v>
      </c>
      <c r="I45" s="49">
        <f t="shared" si="2"/>
        <v>2160</v>
      </c>
      <c r="J45" s="49"/>
      <c r="K45" s="49">
        <f t="shared" si="3"/>
        <v>2160</v>
      </c>
      <c r="L45" s="53"/>
    </row>
    <row r="46" spans="1:12" ht="15" customHeight="1">
      <c r="A46" s="120">
        <v>41</v>
      </c>
      <c r="B46" s="68" t="s">
        <v>131</v>
      </c>
      <c r="C46" s="76">
        <v>6</v>
      </c>
      <c r="D46" s="76">
        <v>7</v>
      </c>
      <c r="E46" s="52">
        <f t="shared" si="1"/>
        <v>13</v>
      </c>
      <c r="F46" s="49">
        <v>150</v>
      </c>
      <c r="G46" s="49">
        <f t="shared" si="2"/>
        <v>6480</v>
      </c>
      <c r="H46" s="49">
        <f t="shared" si="2"/>
        <v>7560</v>
      </c>
      <c r="I46" s="49">
        <f t="shared" si="2"/>
        <v>14040</v>
      </c>
      <c r="J46" s="49"/>
      <c r="K46" s="49">
        <f t="shared" si="3"/>
        <v>14040</v>
      </c>
      <c r="L46" s="51"/>
    </row>
    <row r="47" spans="1:12" ht="15" customHeight="1">
      <c r="A47" s="120">
        <v>42</v>
      </c>
      <c r="B47" s="68" t="s">
        <v>132</v>
      </c>
      <c r="C47" s="76">
        <v>1</v>
      </c>
      <c r="D47" s="76">
        <v>1</v>
      </c>
      <c r="E47" s="52">
        <f t="shared" si="1"/>
        <v>2</v>
      </c>
      <c r="F47" s="49">
        <v>150</v>
      </c>
      <c r="G47" s="49">
        <f t="shared" si="2"/>
        <v>1080</v>
      </c>
      <c r="H47" s="49">
        <f t="shared" si="2"/>
        <v>1080</v>
      </c>
      <c r="I47" s="49">
        <f t="shared" si="2"/>
        <v>2160</v>
      </c>
      <c r="J47" s="49"/>
      <c r="K47" s="49">
        <f t="shared" si="3"/>
        <v>2160</v>
      </c>
      <c r="L47" s="53"/>
    </row>
    <row r="48" spans="1:12" ht="15" customHeight="1">
      <c r="A48" s="120">
        <v>43</v>
      </c>
      <c r="B48" s="68" t="s">
        <v>133</v>
      </c>
      <c r="C48" s="76">
        <v>2</v>
      </c>
      <c r="D48" s="76">
        <v>2</v>
      </c>
      <c r="E48" s="52">
        <f t="shared" si="1"/>
        <v>4</v>
      </c>
      <c r="F48" s="49">
        <v>150</v>
      </c>
      <c r="G48" s="49">
        <f t="shared" si="2"/>
        <v>2160</v>
      </c>
      <c r="H48" s="49">
        <f t="shared" si="2"/>
        <v>2160</v>
      </c>
      <c r="I48" s="49">
        <f t="shared" si="2"/>
        <v>4320</v>
      </c>
      <c r="J48" s="49"/>
      <c r="K48" s="49">
        <f t="shared" si="3"/>
        <v>4320</v>
      </c>
      <c r="L48" s="53"/>
    </row>
    <row r="49" spans="1:12" ht="15" customHeight="1">
      <c r="A49" s="120">
        <v>44</v>
      </c>
      <c r="B49" s="68" t="s">
        <v>94</v>
      </c>
      <c r="C49" s="76">
        <v>7</v>
      </c>
      <c r="D49" s="76">
        <v>13</v>
      </c>
      <c r="E49" s="52">
        <f t="shared" si="1"/>
        <v>20</v>
      </c>
      <c r="F49" s="49">
        <v>150</v>
      </c>
      <c r="G49" s="49">
        <f t="shared" si="2"/>
        <v>7560</v>
      </c>
      <c r="H49" s="49">
        <f t="shared" si="2"/>
        <v>14040</v>
      </c>
      <c r="I49" s="49">
        <f t="shared" si="2"/>
        <v>21600</v>
      </c>
      <c r="J49" s="49"/>
      <c r="K49" s="49">
        <f t="shared" si="3"/>
        <v>21600</v>
      </c>
      <c r="L49" s="53"/>
    </row>
    <row r="50" spans="1:12" ht="15" customHeight="1">
      <c r="A50" s="120">
        <v>45</v>
      </c>
      <c r="B50" s="68" t="s">
        <v>95</v>
      </c>
      <c r="C50" s="76"/>
      <c r="D50" s="76">
        <v>7</v>
      </c>
      <c r="E50" s="52">
        <f t="shared" si="1"/>
        <v>7</v>
      </c>
      <c r="F50" s="49">
        <v>150</v>
      </c>
      <c r="G50" s="49">
        <f t="shared" si="2"/>
        <v>0</v>
      </c>
      <c r="H50" s="49">
        <f t="shared" si="2"/>
        <v>7560</v>
      </c>
      <c r="I50" s="49">
        <f t="shared" si="2"/>
        <v>7560</v>
      </c>
      <c r="J50" s="49"/>
      <c r="K50" s="49">
        <f t="shared" si="3"/>
        <v>7560</v>
      </c>
      <c r="L50" s="53"/>
    </row>
    <row r="51" spans="1:12" ht="15" customHeight="1">
      <c r="A51" s="120">
        <v>46</v>
      </c>
      <c r="B51" s="68" t="s">
        <v>135</v>
      </c>
      <c r="C51" s="76">
        <v>1</v>
      </c>
      <c r="D51" s="76">
        <v>1</v>
      </c>
      <c r="E51" s="52">
        <f t="shared" si="1"/>
        <v>2</v>
      </c>
      <c r="F51" s="49">
        <v>150</v>
      </c>
      <c r="G51" s="49">
        <f t="shared" si="2"/>
        <v>1080</v>
      </c>
      <c r="H51" s="49">
        <f t="shared" si="2"/>
        <v>1080</v>
      </c>
      <c r="I51" s="49">
        <f t="shared" si="2"/>
        <v>2160</v>
      </c>
      <c r="J51" s="49"/>
      <c r="K51" s="49">
        <f t="shared" si="3"/>
        <v>2160</v>
      </c>
      <c r="L51" s="53"/>
    </row>
    <row r="52" spans="1:12" ht="15" customHeight="1">
      <c r="A52" s="120">
        <v>47</v>
      </c>
      <c r="B52" s="68" t="s">
        <v>258</v>
      </c>
      <c r="C52" s="76">
        <v>10</v>
      </c>
      <c r="D52" s="76">
        <v>9</v>
      </c>
      <c r="E52" s="52">
        <f t="shared" si="1"/>
        <v>19</v>
      </c>
      <c r="F52" s="49">
        <v>150</v>
      </c>
      <c r="G52" s="49">
        <f t="shared" si="2"/>
        <v>10800</v>
      </c>
      <c r="H52" s="49">
        <f t="shared" si="2"/>
        <v>9720</v>
      </c>
      <c r="I52" s="49">
        <f t="shared" si="2"/>
        <v>20520</v>
      </c>
      <c r="J52" s="49"/>
      <c r="K52" s="49">
        <f t="shared" si="3"/>
        <v>20520</v>
      </c>
      <c r="L52" s="133"/>
    </row>
    <row r="53" spans="1:12" ht="15" customHeight="1">
      <c r="A53" s="120">
        <v>48</v>
      </c>
      <c r="B53" s="68" t="s">
        <v>96</v>
      </c>
      <c r="C53" s="76"/>
      <c r="D53" s="76">
        <v>4</v>
      </c>
      <c r="E53" s="52">
        <f t="shared" si="1"/>
        <v>4</v>
      </c>
      <c r="F53" s="49">
        <v>150</v>
      </c>
      <c r="G53" s="49">
        <f t="shared" si="2"/>
        <v>0</v>
      </c>
      <c r="H53" s="49">
        <f t="shared" si="2"/>
        <v>4320</v>
      </c>
      <c r="I53" s="49">
        <f t="shared" si="2"/>
        <v>4320</v>
      </c>
      <c r="J53" s="49"/>
      <c r="K53" s="49">
        <f t="shared" si="3"/>
        <v>4320</v>
      </c>
      <c r="L53" s="133"/>
    </row>
    <row r="54" spans="1:12" ht="15" customHeight="1">
      <c r="A54" s="120">
        <v>49</v>
      </c>
      <c r="B54" s="68" t="s">
        <v>136</v>
      </c>
      <c r="C54" s="76">
        <v>8</v>
      </c>
      <c r="D54" s="76">
        <v>6</v>
      </c>
      <c r="E54" s="52">
        <f t="shared" si="1"/>
        <v>14</v>
      </c>
      <c r="F54" s="49">
        <v>150</v>
      </c>
      <c r="G54" s="49">
        <f t="shared" si="2"/>
        <v>8640</v>
      </c>
      <c r="H54" s="49">
        <f t="shared" si="2"/>
        <v>6480</v>
      </c>
      <c r="I54" s="49">
        <f t="shared" si="2"/>
        <v>15120</v>
      </c>
      <c r="J54" s="49"/>
      <c r="K54" s="49">
        <f t="shared" si="3"/>
        <v>15120</v>
      </c>
      <c r="L54" s="133"/>
    </row>
    <row r="55" spans="1:12" ht="18.75" customHeight="1">
      <c r="A55" s="120">
        <v>50</v>
      </c>
      <c r="B55" s="68" t="s">
        <v>99</v>
      </c>
      <c r="C55" s="76">
        <f>6+3</f>
        <v>9</v>
      </c>
      <c r="D55" s="76">
        <f>10+4</f>
        <v>14</v>
      </c>
      <c r="E55" s="52">
        <f t="shared" si="1"/>
        <v>23</v>
      </c>
      <c r="F55" s="49">
        <v>150</v>
      </c>
      <c r="G55" s="49">
        <f t="shared" si="2"/>
        <v>9720</v>
      </c>
      <c r="H55" s="49">
        <f t="shared" si="2"/>
        <v>15120</v>
      </c>
      <c r="I55" s="49">
        <f t="shared" si="2"/>
        <v>24840</v>
      </c>
      <c r="J55" s="49"/>
      <c r="K55" s="49">
        <f t="shared" si="3"/>
        <v>24840</v>
      </c>
      <c r="L55" s="133" t="s">
        <v>259</v>
      </c>
    </row>
    <row r="56" spans="1:12" ht="15" customHeight="1">
      <c r="A56" s="120">
        <v>51</v>
      </c>
      <c r="B56" s="68" t="s">
        <v>97</v>
      </c>
      <c r="C56" s="76">
        <v>5</v>
      </c>
      <c r="D56" s="76">
        <v>5</v>
      </c>
      <c r="E56" s="52">
        <f t="shared" si="1"/>
        <v>10</v>
      </c>
      <c r="F56" s="49">
        <v>150</v>
      </c>
      <c r="G56" s="49">
        <f t="shared" si="2"/>
        <v>5400</v>
      </c>
      <c r="H56" s="49">
        <f t="shared" si="2"/>
        <v>5400</v>
      </c>
      <c r="I56" s="49">
        <f t="shared" si="2"/>
        <v>10800</v>
      </c>
      <c r="J56" s="49"/>
      <c r="K56" s="49">
        <f t="shared" si="3"/>
        <v>10800</v>
      </c>
      <c r="L56" s="133"/>
    </row>
    <row r="57" spans="1:12" ht="15" customHeight="1">
      <c r="A57" s="120">
        <v>52</v>
      </c>
      <c r="B57" s="68" t="s">
        <v>137</v>
      </c>
      <c r="C57" s="76">
        <v>11</v>
      </c>
      <c r="D57" s="76">
        <v>9</v>
      </c>
      <c r="E57" s="52">
        <f t="shared" si="1"/>
        <v>20</v>
      </c>
      <c r="F57" s="49">
        <v>150</v>
      </c>
      <c r="G57" s="49">
        <f t="shared" si="2"/>
        <v>11880</v>
      </c>
      <c r="H57" s="49">
        <f t="shared" si="2"/>
        <v>9720</v>
      </c>
      <c r="I57" s="49">
        <f t="shared" si="2"/>
        <v>21600</v>
      </c>
      <c r="J57" s="49"/>
      <c r="K57" s="49">
        <f t="shared" si="3"/>
        <v>21600</v>
      </c>
      <c r="L57" s="133"/>
    </row>
    <row r="58" spans="1:12" ht="15" customHeight="1">
      <c r="A58" s="120">
        <v>53</v>
      </c>
      <c r="B58" s="68" t="s">
        <v>139</v>
      </c>
      <c r="C58" s="76">
        <v>4</v>
      </c>
      <c r="D58" s="76">
        <v>1</v>
      </c>
      <c r="E58" s="52">
        <f t="shared" si="1"/>
        <v>5</v>
      </c>
      <c r="F58" s="49">
        <v>150</v>
      </c>
      <c r="G58" s="49">
        <f t="shared" si="2"/>
        <v>4320</v>
      </c>
      <c r="H58" s="49">
        <f t="shared" si="2"/>
        <v>1080</v>
      </c>
      <c r="I58" s="49">
        <f t="shared" si="2"/>
        <v>5400</v>
      </c>
      <c r="J58" s="49"/>
      <c r="K58" s="49">
        <f t="shared" si="3"/>
        <v>5400</v>
      </c>
      <c r="L58" s="133"/>
    </row>
    <row r="59" spans="1:12" ht="15" customHeight="1">
      <c r="A59" s="120">
        <v>54</v>
      </c>
      <c r="B59" s="68" t="s">
        <v>140</v>
      </c>
      <c r="C59" s="76">
        <v>2</v>
      </c>
      <c r="D59" s="76">
        <v>6</v>
      </c>
      <c r="E59" s="52">
        <f t="shared" si="1"/>
        <v>8</v>
      </c>
      <c r="F59" s="49">
        <v>150</v>
      </c>
      <c r="G59" s="49">
        <f t="shared" si="2"/>
        <v>2160</v>
      </c>
      <c r="H59" s="49">
        <f t="shared" si="2"/>
        <v>6480</v>
      </c>
      <c r="I59" s="49">
        <f t="shared" si="2"/>
        <v>8640</v>
      </c>
      <c r="J59" s="49"/>
      <c r="K59" s="49">
        <f t="shared" si="3"/>
        <v>8640</v>
      </c>
      <c r="L59" s="133"/>
    </row>
    <row r="60" spans="1:12" ht="15" customHeight="1">
      <c r="A60" s="120">
        <v>55</v>
      </c>
      <c r="B60" s="70" t="s">
        <v>260</v>
      </c>
      <c r="C60" s="76">
        <v>6</v>
      </c>
      <c r="D60" s="76">
        <v>4</v>
      </c>
      <c r="E60" s="52">
        <f t="shared" si="1"/>
        <v>10</v>
      </c>
      <c r="F60" s="49">
        <v>150</v>
      </c>
      <c r="G60" s="49">
        <f t="shared" si="2"/>
        <v>6480</v>
      </c>
      <c r="H60" s="49">
        <f t="shared" si="2"/>
        <v>4320</v>
      </c>
      <c r="I60" s="49">
        <f t="shared" si="2"/>
        <v>10800</v>
      </c>
      <c r="J60" s="49"/>
      <c r="K60" s="49">
        <f t="shared" si="3"/>
        <v>10800</v>
      </c>
      <c r="L60" s="133"/>
    </row>
    <row r="61" spans="1:12" ht="15" customHeight="1">
      <c r="A61" s="120">
        <v>56</v>
      </c>
      <c r="B61" s="68" t="s">
        <v>261</v>
      </c>
      <c r="C61" s="76"/>
      <c r="D61" s="76">
        <v>1</v>
      </c>
      <c r="E61" s="52">
        <f t="shared" si="1"/>
        <v>1</v>
      </c>
      <c r="F61" s="49">
        <v>150</v>
      </c>
      <c r="G61" s="49">
        <f t="shared" si="2"/>
        <v>0</v>
      </c>
      <c r="H61" s="49">
        <f t="shared" si="2"/>
        <v>1080</v>
      </c>
      <c r="I61" s="49">
        <f t="shared" si="2"/>
        <v>1080</v>
      </c>
      <c r="J61" s="49"/>
      <c r="K61" s="49">
        <f t="shared" si="3"/>
        <v>1080</v>
      </c>
      <c r="L61" s="51"/>
    </row>
    <row r="62" spans="1:12" ht="15" customHeight="1">
      <c r="A62" s="120">
        <v>57</v>
      </c>
      <c r="B62" s="68" t="s">
        <v>262</v>
      </c>
      <c r="C62" s="76">
        <v>3</v>
      </c>
      <c r="D62" s="76">
        <v>6</v>
      </c>
      <c r="E62" s="52">
        <f t="shared" si="1"/>
        <v>9</v>
      </c>
      <c r="F62" s="49">
        <v>150</v>
      </c>
      <c r="G62" s="49">
        <f t="shared" si="2"/>
        <v>3240</v>
      </c>
      <c r="H62" s="49">
        <f t="shared" si="2"/>
        <v>6480</v>
      </c>
      <c r="I62" s="49">
        <f t="shared" si="2"/>
        <v>9720</v>
      </c>
      <c r="J62" s="49"/>
      <c r="K62" s="49">
        <f t="shared" si="3"/>
        <v>9720</v>
      </c>
      <c r="L62" s="53"/>
    </row>
    <row r="63" spans="1:12" ht="15" customHeight="1">
      <c r="A63" s="120">
        <v>58</v>
      </c>
      <c r="B63" s="68" t="s">
        <v>263</v>
      </c>
      <c r="C63" s="76"/>
      <c r="D63" s="76">
        <v>8</v>
      </c>
      <c r="E63" s="52">
        <f t="shared" si="1"/>
        <v>8</v>
      </c>
      <c r="F63" s="49">
        <v>150</v>
      </c>
      <c r="G63" s="49">
        <f t="shared" si="2"/>
        <v>0</v>
      </c>
      <c r="H63" s="49">
        <f t="shared" si="2"/>
        <v>8640</v>
      </c>
      <c r="I63" s="49">
        <f t="shared" si="2"/>
        <v>8640</v>
      </c>
      <c r="J63" s="49"/>
      <c r="K63" s="49">
        <f t="shared" si="3"/>
        <v>8640</v>
      </c>
      <c r="L63" s="133"/>
    </row>
    <row r="64" spans="1:12" ht="15" customHeight="1">
      <c r="A64" s="120">
        <v>59</v>
      </c>
      <c r="B64" s="68" t="s">
        <v>264</v>
      </c>
      <c r="C64" s="76">
        <v>2</v>
      </c>
      <c r="D64" s="76">
        <v>14</v>
      </c>
      <c r="E64" s="52">
        <f t="shared" si="1"/>
        <v>16</v>
      </c>
      <c r="F64" s="49">
        <v>150</v>
      </c>
      <c r="G64" s="49">
        <f t="shared" si="2"/>
        <v>2160</v>
      </c>
      <c r="H64" s="49">
        <f t="shared" si="2"/>
        <v>15120</v>
      </c>
      <c r="I64" s="49">
        <f t="shared" si="2"/>
        <v>17280</v>
      </c>
      <c r="J64" s="49"/>
      <c r="K64" s="49">
        <f t="shared" si="3"/>
        <v>17280</v>
      </c>
      <c r="L64" s="133"/>
    </row>
    <row r="65" spans="1:12" ht="15" customHeight="1">
      <c r="A65" s="120">
        <v>60</v>
      </c>
      <c r="B65" s="68" t="s">
        <v>265</v>
      </c>
      <c r="C65" s="76"/>
      <c r="D65" s="76">
        <v>5</v>
      </c>
      <c r="E65" s="52">
        <f t="shared" si="1"/>
        <v>5</v>
      </c>
      <c r="F65" s="49">
        <v>150</v>
      </c>
      <c r="G65" s="49">
        <f t="shared" si="2"/>
        <v>0</v>
      </c>
      <c r="H65" s="49">
        <f t="shared" si="2"/>
        <v>5400</v>
      </c>
      <c r="I65" s="49">
        <f t="shared" si="2"/>
        <v>5400</v>
      </c>
      <c r="J65" s="49"/>
      <c r="K65" s="49">
        <f t="shared" si="3"/>
        <v>5400</v>
      </c>
      <c r="L65" s="133"/>
    </row>
    <row r="66" spans="1:12" ht="15" customHeight="1">
      <c r="A66" s="120">
        <v>61</v>
      </c>
      <c r="B66" s="68" t="s">
        <v>266</v>
      </c>
      <c r="C66" s="76">
        <v>1</v>
      </c>
      <c r="D66" s="76">
        <v>0</v>
      </c>
      <c r="E66" s="52">
        <f t="shared" si="1"/>
        <v>1</v>
      </c>
      <c r="F66" s="49">
        <v>150</v>
      </c>
      <c r="G66" s="49">
        <f t="shared" si="2"/>
        <v>1080</v>
      </c>
      <c r="H66" s="49">
        <f t="shared" si="2"/>
        <v>0</v>
      </c>
      <c r="I66" s="49">
        <f t="shared" si="2"/>
        <v>1080</v>
      </c>
      <c r="J66" s="49"/>
      <c r="K66" s="49">
        <f t="shared" si="3"/>
        <v>1080</v>
      </c>
      <c r="L66" s="133"/>
    </row>
    <row r="67" spans="1:12" ht="15" customHeight="1">
      <c r="A67" s="120">
        <v>62</v>
      </c>
      <c r="B67" s="68" t="s">
        <v>267</v>
      </c>
      <c r="C67" s="76">
        <v>1</v>
      </c>
      <c r="D67" s="76">
        <v>2</v>
      </c>
      <c r="E67" s="52">
        <f t="shared" si="1"/>
        <v>3</v>
      </c>
      <c r="F67" s="49">
        <v>150</v>
      </c>
      <c r="G67" s="49">
        <f t="shared" si="2"/>
        <v>1080</v>
      </c>
      <c r="H67" s="49">
        <f t="shared" si="2"/>
        <v>2160</v>
      </c>
      <c r="I67" s="49">
        <f t="shared" si="2"/>
        <v>3240</v>
      </c>
      <c r="J67" s="49"/>
      <c r="K67" s="49">
        <f t="shared" si="3"/>
        <v>3240</v>
      </c>
      <c r="L67" s="133"/>
    </row>
    <row r="68" spans="1:12" ht="15" customHeight="1">
      <c r="A68" s="120">
        <v>63</v>
      </c>
      <c r="B68" s="68" t="s">
        <v>268</v>
      </c>
      <c r="C68" s="76">
        <v>1</v>
      </c>
      <c r="D68" s="76">
        <v>1</v>
      </c>
      <c r="E68" s="52">
        <f t="shared" si="1"/>
        <v>2</v>
      </c>
      <c r="F68" s="49">
        <v>150</v>
      </c>
      <c r="G68" s="49">
        <f t="shared" si="2"/>
        <v>1080</v>
      </c>
      <c r="H68" s="49">
        <f t="shared" si="2"/>
        <v>1080</v>
      </c>
      <c r="I68" s="49">
        <f t="shared" si="2"/>
        <v>2160</v>
      </c>
      <c r="J68" s="49"/>
      <c r="K68" s="49">
        <f t="shared" si="3"/>
        <v>2160</v>
      </c>
      <c r="L68" s="133"/>
    </row>
    <row r="69" spans="1:12" ht="15" customHeight="1">
      <c r="A69" s="120">
        <v>64</v>
      </c>
      <c r="B69" s="68" t="s">
        <v>269</v>
      </c>
      <c r="C69" s="76"/>
      <c r="D69" s="76">
        <v>9</v>
      </c>
      <c r="E69" s="52">
        <f t="shared" si="1"/>
        <v>9</v>
      </c>
      <c r="F69" s="49">
        <v>150</v>
      </c>
      <c r="G69" s="49">
        <f t="shared" si="2"/>
        <v>0</v>
      </c>
      <c r="H69" s="49">
        <f t="shared" si="2"/>
        <v>9720</v>
      </c>
      <c r="I69" s="49">
        <f t="shared" si="2"/>
        <v>9720</v>
      </c>
      <c r="J69" s="49"/>
      <c r="K69" s="49">
        <f t="shared" si="3"/>
        <v>9720</v>
      </c>
      <c r="L69" s="133"/>
    </row>
    <row r="70" spans="1:12" ht="15" customHeight="1">
      <c r="A70" s="120">
        <v>65</v>
      </c>
      <c r="B70" s="68" t="s">
        <v>270</v>
      </c>
      <c r="C70" s="76">
        <v>1</v>
      </c>
      <c r="D70" s="76">
        <v>1</v>
      </c>
      <c r="E70" s="52">
        <f t="shared" si="1"/>
        <v>2</v>
      </c>
      <c r="F70" s="49">
        <v>150</v>
      </c>
      <c r="G70" s="49">
        <f t="shared" si="2"/>
        <v>1080</v>
      </c>
      <c r="H70" s="49">
        <f t="shared" si="2"/>
        <v>1080</v>
      </c>
      <c r="I70" s="49">
        <f t="shared" si="2"/>
        <v>2160</v>
      </c>
      <c r="J70" s="49"/>
      <c r="K70" s="49">
        <f t="shared" si="3"/>
        <v>2160</v>
      </c>
      <c r="L70" s="133"/>
    </row>
    <row r="71" spans="1:12" ht="15" customHeight="1">
      <c r="A71" s="120">
        <v>66</v>
      </c>
      <c r="B71" s="68" t="s">
        <v>271</v>
      </c>
      <c r="C71" s="76">
        <v>1</v>
      </c>
      <c r="D71" s="76">
        <v>0</v>
      </c>
      <c r="E71" s="52">
        <f t="shared" ref="E71:E103" si="4">C71+D71</f>
        <v>1</v>
      </c>
      <c r="F71" s="49">
        <v>150</v>
      </c>
      <c r="G71" s="49">
        <f t="shared" ref="G71:I103" si="5">C71*1080</f>
        <v>1080</v>
      </c>
      <c r="H71" s="49">
        <f t="shared" si="5"/>
        <v>0</v>
      </c>
      <c r="I71" s="49">
        <f t="shared" si="5"/>
        <v>1080</v>
      </c>
      <c r="J71" s="49"/>
      <c r="K71" s="49">
        <f t="shared" ref="K71:K103" si="6">I71+J71</f>
        <v>1080</v>
      </c>
      <c r="L71" s="133"/>
    </row>
    <row r="72" spans="1:12" ht="15" customHeight="1">
      <c r="A72" s="120">
        <v>67</v>
      </c>
      <c r="B72" s="68" t="s">
        <v>272</v>
      </c>
      <c r="C72" s="76">
        <v>1</v>
      </c>
      <c r="D72" s="76">
        <v>1</v>
      </c>
      <c r="E72" s="52">
        <f t="shared" si="4"/>
        <v>2</v>
      </c>
      <c r="F72" s="49">
        <v>150</v>
      </c>
      <c r="G72" s="49">
        <f t="shared" si="5"/>
        <v>1080</v>
      </c>
      <c r="H72" s="49">
        <f t="shared" si="5"/>
        <v>1080</v>
      </c>
      <c r="I72" s="49">
        <f t="shared" si="5"/>
        <v>2160</v>
      </c>
      <c r="J72" s="49"/>
      <c r="K72" s="49">
        <f t="shared" si="6"/>
        <v>2160</v>
      </c>
      <c r="L72" s="133"/>
    </row>
    <row r="73" spans="1:12" ht="15" customHeight="1">
      <c r="A73" s="120">
        <v>68</v>
      </c>
      <c r="B73" s="68" t="s">
        <v>273</v>
      </c>
      <c r="C73" s="76">
        <v>2</v>
      </c>
      <c r="D73" s="76">
        <v>3</v>
      </c>
      <c r="E73" s="52">
        <f t="shared" si="4"/>
        <v>5</v>
      </c>
      <c r="F73" s="49">
        <v>150</v>
      </c>
      <c r="G73" s="49">
        <f t="shared" si="5"/>
        <v>2160</v>
      </c>
      <c r="H73" s="49">
        <f t="shared" si="5"/>
        <v>3240</v>
      </c>
      <c r="I73" s="49">
        <f t="shared" si="5"/>
        <v>5400</v>
      </c>
      <c r="J73" s="49"/>
      <c r="K73" s="49">
        <f t="shared" si="6"/>
        <v>5400</v>
      </c>
      <c r="L73" s="133"/>
    </row>
    <row r="74" spans="1:12" ht="15" customHeight="1">
      <c r="A74" s="120">
        <v>69</v>
      </c>
      <c r="B74" s="68" t="s">
        <v>274</v>
      </c>
      <c r="C74" s="76">
        <v>5</v>
      </c>
      <c r="D74" s="76">
        <v>1</v>
      </c>
      <c r="E74" s="52">
        <f t="shared" si="4"/>
        <v>6</v>
      </c>
      <c r="F74" s="49">
        <v>150</v>
      </c>
      <c r="G74" s="49">
        <f t="shared" si="5"/>
        <v>5400</v>
      </c>
      <c r="H74" s="49">
        <f t="shared" si="5"/>
        <v>1080</v>
      </c>
      <c r="I74" s="49">
        <f t="shared" si="5"/>
        <v>6480</v>
      </c>
      <c r="J74" s="49"/>
      <c r="K74" s="49">
        <f t="shared" si="6"/>
        <v>6480</v>
      </c>
      <c r="L74" s="133"/>
    </row>
    <row r="75" spans="1:12" ht="15" customHeight="1">
      <c r="A75" s="120">
        <v>70</v>
      </c>
      <c r="B75" s="68" t="s">
        <v>275</v>
      </c>
      <c r="C75" s="76">
        <v>1</v>
      </c>
      <c r="D75" s="76">
        <v>1</v>
      </c>
      <c r="E75" s="52">
        <f t="shared" si="4"/>
        <v>2</v>
      </c>
      <c r="F75" s="49">
        <v>150</v>
      </c>
      <c r="G75" s="49">
        <f t="shared" si="5"/>
        <v>1080</v>
      </c>
      <c r="H75" s="49">
        <f t="shared" si="5"/>
        <v>1080</v>
      </c>
      <c r="I75" s="49">
        <f t="shared" si="5"/>
        <v>2160</v>
      </c>
      <c r="J75" s="49"/>
      <c r="K75" s="49">
        <f t="shared" si="6"/>
        <v>2160</v>
      </c>
      <c r="L75" s="133"/>
    </row>
    <row r="76" spans="1:12" ht="15" customHeight="1">
      <c r="A76" s="120">
        <v>71</v>
      </c>
      <c r="B76" s="68" t="s">
        <v>276</v>
      </c>
      <c r="C76" s="76">
        <v>1</v>
      </c>
      <c r="D76" s="76">
        <v>2</v>
      </c>
      <c r="E76" s="52">
        <f t="shared" si="4"/>
        <v>3</v>
      </c>
      <c r="F76" s="49">
        <v>150</v>
      </c>
      <c r="G76" s="49">
        <f t="shared" si="5"/>
        <v>1080</v>
      </c>
      <c r="H76" s="49">
        <f t="shared" si="5"/>
        <v>2160</v>
      </c>
      <c r="I76" s="49">
        <f t="shared" si="5"/>
        <v>3240</v>
      </c>
      <c r="J76" s="49"/>
      <c r="K76" s="49">
        <f t="shared" si="6"/>
        <v>3240</v>
      </c>
      <c r="L76" s="133"/>
    </row>
    <row r="77" spans="1:12" ht="15" customHeight="1">
      <c r="A77" s="120">
        <v>72</v>
      </c>
      <c r="B77" s="68" t="s">
        <v>277</v>
      </c>
      <c r="C77" s="76">
        <v>1</v>
      </c>
      <c r="D77" s="76">
        <v>6</v>
      </c>
      <c r="E77" s="52">
        <f t="shared" si="4"/>
        <v>7</v>
      </c>
      <c r="F77" s="49">
        <v>150</v>
      </c>
      <c r="G77" s="49">
        <f t="shared" si="5"/>
        <v>1080</v>
      </c>
      <c r="H77" s="49">
        <f t="shared" si="5"/>
        <v>6480</v>
      </c>
      <c r="I77" s="49">
        <f t="shared" si="5"/>
        <v>7560</v>
      </c>
      <c r="J77" s="49"/>
      <c r="K77" s="49">
        <f t="shared" si="6"/>
        <v>7560</v>
      </c>
      <c r="L77" s="133"/>
    </row>
    <row r="78" spans="1:12" ht="15" customHeight="1">
      <c r="A78" s="120">
        <v>73</v>
      </c>
      <c r="B78" s="68" t="s">
        <v>278</v>
      </c>
      <c r="C78" s="76">
        <v>1</v>
      </c>
      <c r="D78" s="76">
        <v>0</v>
      </c>
      <c r="E78" s="52">
        <f t="shared" si="4"/>
        <v>1</v>
      </c>
      <c r="F78" s="49">
        <v>150</v>
      </c>
      <c r="G78" s="49">
        <f t="shared" si="5"/>
        <v>1080</v>
      </c>
      <c r="H78" s="49">
        <f t="shared" si="5"/>
        <v>0</v>
      </c>
      <c r="I78" s="49">
        <f t="shared" si="5"/>
        <v>1080</v>
      </c>
      <c r="J78" s="49"/>
      <c r="K78" s="49">
        <f t="shared" si="6"/>
        <v>1080</v>
      </c>
      <c r="L78" s="133"/>
    </row>
    <row r="79" spans="1:12" ht="15" customHeight="1">
      <c r="A79" s="120">
        <v>74</v>
      </c>
      <c r="B79" s="68" t="s">
        <v>279</v>
      </c>
      <c r="C79" s="76">
        <v>1</v>
      </c>
      <c r="D79" s="76">
        <v>1</v>
      </c>
      <c r="E79" s="52">
        <f t="shared" si="4"/>
        <v>2</v>
      </c>
      <c r="F79" s="49">
        <v>150</v>
      </c>
      <c r="G79" s="49">
        <f t="shared" si="5"/>
        <v>1080</v>
      </c>
      <c r="H79" s="49">
        <f t="shared" si="5"/>
        <v>1080</v>
      </c>
      <c r="I79" s="49">
        <f t="shared" si="5"/>
        <v>2160</v>
      </c>
      <c r="J79" s="49"/>
      <c r="K79" s="49">
        <f t="shared" si="6"/>
        <v>2160</v>
      </c>
      <c r="L79" s="133"/>
    </row>
    <row r="80" spans="1:12" ht="15" customHeight="1">
      <c r="A80" s="120">
        <v>75</v>
      </c>
      <c r="B80" s="68" t="s">
        <v>280</v>
      </c>
      <c r="C80" s="76">
        <v>1</v>
      </c>
      <c r="D80" s="76">
        <v>15</v>
      </c>
      <c r="E80" s="52">
        <f t="shared" si="4"/>
        <v>16</v>
      </c>
      <c r="F80" s="49">
        <v>150</v>
      </c>
      <c r="G80" s="49">
        <f t="shared" si="5"/>
        <v>1080</v>
      </c>
      <c r="H80" s="49">
        <f t="shared" si="5"/>
        <v>16200</v>
      </c>
      <c r="I80" s="49">
        <f t="shared" si="5"/>
        <v>17280</v>
      </c>
      <c r="J80" s="49"/>
      <c r="K80" s="49">
        <f t="shared" si="6"/>
        <v>17280</v>
      </c>
      <c r="L80" s="133"/>
    </row>
    <row r="81" spans="1:12" ht="15" customHeight="1">
      <c r="A81" s="120">
        <v>76</v>
      </c>
      <c r="B81" s="68" t="s">
        <v>281</v>
      </c>
      <c r="C81" s="76">
        <v>2</v>
      </c>
      <c r="D81" s="76">
        <v>4</v>
      </c>
      <c r="E81" s="52">
        <f t="shared" si="4"/>
        <v>6</v>
      </c>
      <c r="F81" s="49">
        <v>150</v>
      </c>
      <c r="G81" s="49">
        <f t="shared" si="5"/>
        <v>2160</v>
      </c>
      <c r="H81" s="49">
        <f t="shared" si="5"/>
        <v>4320</v>
      </c>
      <c r="I81" s="49">
        <f t="shared" si="5"/>
        <v>6480</v>
      </c>
      <c r="J81" s="49"/>
      <c r="K81" s="49">
        <f t="shared" si="6"/>
        <v>6480</v>
      </c>
      <c r="L81" s="133"/>
    </row>
    <row r="82" spans="1:12" ht="15" customHeight="1">
      <c r="A82" s="120">
        <v>77</v>
      </c>
      <c r="B82" s="68" t="s">
        <v>282</v>
      </c>
      <c r="C82" s="76">
        <v>1</v>
      </c>
      <c r="D82" s="76">
        <v>10</v>
      </c>
      <c r="E82" s="52">
        <f t="shared" si="4"/>
        <v>11</v>
      </c>
      <c r="F82" s="49">
        <v>150</v>
      </c>
      <c r="G82" s="49">
        <f t="shared" si="5"/>
        <v>1080</v>
      </c>
      <c r="H82" s="49">
        <f t="shared" si="5"/>
        <v>10800</v>
      </c>
      <c r="I82" s="49">
        <f t="shared" si="5"/>
        <v>11880</v>
      </c>
      <c r="J82" s="49"/>
      <c r="K82" s="49">
        <f t="shared" si="6"/>
        <v>11880</v>
      </c>
      <c r="L82" s="133"/>
    </row>
    <row r="83" spans="1:12" ht="15" customHeight="1">
      <c r="A83" s="120">
        <v>78</v>
      </c>
      <c r="B83" s="68" t="s">
        <v>283</v>
      </c>
      <c r="C83" s="76">
        <v>2</v>
      </c>
      <c r="D83" s="76">
        <v>0</v>
      </c>
      <c r="E83" s="52">
        <f t="shared" si="4"/>
        <v>2</v>
      </c>
      <c r="F83" s="49">
        <v>150</v>
      </c>
      <c r="G83" s="49">
        <f t="shared" si="5"/>
        <v>2160</v>
      </c>
      <c r="H83" s="49">
        <f t="shared" si="5"/>
        <v>0</v>
      </c>
      <c r="I83" s="49">
        <f t="shared" si="5"/>
        <v>2160</v>
      </c>
      <c r="J83" s="49"/>
      <c r="K83" s="49">
        <f t="shared" si="6"/>
        <v>2160</v>
      </c>
      <c r="L83" s="133"/>
    </row>
    <row r="84" spans="1:12" ht="15" customHeight="1">
      <c r="A84" s="120">
        <v>79</v>
      </c>
      <c r="B84" s="68" t="s">
        <v>284</v>
      </c>
      <c r="C84" s="76">
        <v>1</v>
      </c>
      <c r="D84" s="76">
        <v>1</v>
      </c>
      <c r="E84" s="52">
        <f t="shared" si="4"/>
        <v>2</v>
      </c>
      <c r="F84" s="49">
        <v>150</v>
      </c>
      <c r="G84" s="49">
        <f t="shared" si="5"/>
        <v>1080</v>
      </c>
      <c r="H84" s="49">
        <f t="shared" si="5"/>
        <v>1080</v>
      </c>
      <c r="I84" s="49">
        <f t="shared" si="5"/>
        <v>2160</v>
      </c>
      <c r="J84" s="49"/>
      <c r="K84" s="49">
        <f t="shared" si="6"/>
        <v>2160</v>
      </c>
      <c r="L84" s="133"/>
    </row>
    <row r="85" spans="1:12" ht="15" customHeight="1">
      <c r="A85" s="120">
        <v>80</v>
      </c>
      <c r="B85" s="68" t="s">
        <v>285</v>
      </c>
      <c r="C85" s="76"/>
      <c r="D85" s="76">
        <v>1</v>
      </c>
      <c r="E85" s="52">
        <f t="shared" si="4"/>
        <v>1</v>
      </c>
      <c r="F85" s="49">
        <v>150</v>
      </c>
      <c r="G85" s="49">
        <f t="shared" si="5"/>
        <v>0</v>
      </c>
      <c r="H85" s="49">
        <f t="shared" si="5"/>
        <v>1080</v>
      </c>
      <c r="I85" s="49">
        <f t="shared" si="5"/>
        <v>1080</v>
      </c>
      <c r="J85" s="49"/>
      <c r="K85" s="49">
        <f t="shared" si="6"/>
        <v>1080</v>
      </c>
      <c r="L85" s="133"/>
    </row>
    <row r="86" spans="1:12" ht="15" customHeight="1">
      <c r="A86" s="120">
        <v>81</v>
      </c>
      <c r="B86" s="68" t="s">
        <v>286</v>
      </c>
      <c r="C86" s="76">
        <v>1</v>
      </c>
      <c r="D86" s="76">
        <v>4</v>
      </c>
      <c r="E86" s="52">
        <f t="shared" si="4"/>
        <v>5</v>
      </c>
      <c r="F86" s="49">
        <v>150</v>
      </c>
      <c r="G86" s="49">
        <f t="shared" si="5"/>
        <v>1080</v>
      </c>
      <c r="H86" s="49">
        <f t="shared" si="5"/>
        <v>4320</v>
      </c>
      <c r="I86" s="49">
        <f t="shared" si="5"/>
        <v>5400</v>
      </c>
      <c r="J86" s="49"/>
      <c r="K86" s="49">
        <f t="shared" si="6"/>
        <v>5400</v>
      </c>
      <c r="L86" s="133"/>
    </row>
    <row r="87" spans="1:12" ht="15" customHeight="1">
      <c r="A87" s="120">
        <v>82</v>
      </c>
      <c r="B87" s="68" t="s">
        <v>287</v>
      </c>
      <c r="C87" s="76">
        <v>1</v>
      </c>
      <c r="D87" s="76">
        <v>2</v>
      </c>
      <c r="E87" s="52">
        <f t="shared" si="4"/>
        <v>3</v>
      </c>
      <c r="F87" s="49">
        <v>150</v>
      </c>
      <c r="G87" s="49">
        <f t="shared" si="5"/>
        <v>1080</v>
      </c>
      <c r="H87" s="49">
        <f t="shared" si="5"/>
        <v>2160</v>
      </c>
      <c r="I87" s="49">
        <f t="shared" si="5"/>
        <v>3240</v>
      </c>
      <c r="J87" s="49"/>
      <c r="K87" s="49">
        <f t="shared" si="6"/>
        <v>3240</v>
      </c>
      <c r="L87" s="133"/>
    </row>
    <row r="88" spans="1:12" ht="15" customHeight="1">
      <c r="A88" s="120">
        <v>83</v>
      </c>
      <c r="B88" s="68" t="s">
        <v>288</v>
      </c>
      <c r="C88" s="76">
        <v>1</v>
      </c>
      <c r="D88" s="76">
        <v>2</v>
      </c>
      <c r="E88" s="52">
        <f t="shared" si="4"/>
        <v>3</v>
      </c>
      <c r="F88" s="49">
        <v>150</v>
      </c>
      <c r="G88" s="49">
        <f t="shared" si="5"/>
        <v>1080</v>
      </c>
      <c r="H88" s="49">
        <f t="shared" si="5"/>
        <v>2160</v>
      </c>
      <c r="I88" s="49">
        <f t="shared" si="5"/>
        <v>3240</v>
      </c>
      <c r="J88" s="49"/>
      <c r="K88" s="49">
        <f t="shared" si="6"/>
        <v>3240</v>
      </c>
      <c r="L88" s="133"/>
    </row>
    <row r="89" spans="1:12" ht="15" customHeight="1">
      <c r="A89" s="120">
        <v>84</v>
      </c>
      <c r="B89" s="68" t="s">
        <v>289</v>
      </c>
      <c r="C89" s="76">
        <v>4</v>
      </c>
      <c r="D89" s="76">
        <v>1</v>
      </c>
      <c r="E89" s="52">
        <f t="shared" si="4"/>
        <v>5</v>
      </c>
      <c r="F89" s="49">
        <v>150</v>
      </c>
      <c r="G89" s="49">
        <f t="shared" si="5"/>
        <v>4320</v>
      </c>
      <c r="H89" s="49">
        <f t="shared" si="5"/>
        <v>1080</v>
      </c>
      <c r="I89" s="49">
        <f t="shared" si="5"/>
        <v>5400</v>
      </c>
      <c r="J89" s="49"/>
      <c r="K89" s="49">
        <f t="shared" si="6"/>
        <v>5400</v>
      </c>
      <c r="L89" s="133"/>
    </row>
    <row r="90" spans="1:12" ht="15" customHeight="1">
      <c r="A90" s="120">
        <v>85</v>
      </c>
      <c r="B90" s="68" t="s">
        <v>290</v>
      </c>
      <c r="C90" s="76"/>
      <c r="D90" s="76">
        <v>7</v>
      </c>
      <c r="E90" s="52">
        <f t="shared" si="4"/>
        <v>7</v>
      </c>
      <c r="F90" s="49">
        <v>150</v>
      </c>
      <c r="G90" s="49">
        <f t="shared" si="5"/>
        <v>0</v>
      </c>
      <c r="H90" s="49">
        <f t="shared" si="5"/>
        <v>7560</v>
      </c>
      <c r="I90" s="49">
        <f t="shared" si="5"/>
        <v>7560</v>
      </c>
      <c r="J90" s="49"/>
      <c r="K90" s="49">
        <f t="shared" si="6"/>
        <v>7560</v>
      </c>
      <c r="L90" s="133"/>
    </row>
    <row r="91" spans="1:12" ht="15" customHeight="1">
      <c r="A91" s="120">
        <v>86</v>
      </c>
      <c r="B91" s="68" t="s">
        <v>291</v>
      </c>
      <c r="C91" s="76"/>
      <c r="D91" s="76">
        <v>3</v>
      </c>
      <c r="E91" s="52">
        <f t="shared" si="4"/>
        <v>3</v>
      </c>
      <c r="F91" s="49">
        <v>150</v>
      </c>
      <c r="G91" s="49">
        <f t="shared" si="5"/>
        <v>0</v>
      </c>
      <c r="H91" s="49">
        <f t="shared" si="5"/>
        <v>3240</v>
      </c>
      <c r="I91" s="49">
        <f t="shared" si="5"/>
        <v>3240</v>
      </c>
      <c r="J91" s="49"/>
      <c r="K91" s="49">
        <f t="shared" si="6"/>
        <v>3240</v>
      </c>
      <c r="L91" s="133"/>
    </row>
    <row r="92" spans="1:12" ht="15" customHeight="1">
      <c r="A92" s="120">
        <v>87</v>
      </c>
      <c r="B92" s="68" t="s">
        <v>292</v>
      </c>
      <c r="C92" s="76"/>
      <c r="D92" s="76">
        <v>13</v>
      </c>
      <c r="E92" s="52">
        <f t="shared" si="4"/>
        <v>13</v>
      </c>
      <c r="F92" s="49">
        <v>150</v>
      </c>
      <c r="G92" s="49">
        <f t="shared" si="5"/>
        <v>0</v>
      </c>
      <c r="H92" s="49">
        <f t="shared" si="5"/>
        <v>14040</v>
      </c>
      <c r="I92" s="49">
        <f t="shared" si="5"/>
        <v>14040</v>
      </c>
      <c r="J92" s="49"/>
      <c r="K92" s="49">
        <f t="shared" si="6"/>
        <v>14040</v>
      </c>
      <c r="L92" s="133"/>
    </row>
    <row r="93" spans="1:12" ht="15" customHeight="1">
      <c r="A93" s="120">
        <v>88</v>
      </c>
      <c r="B93" s="68" t="s">
        <v>293</v>
      </c>
      <c r="C93" s="76"/>
      <c r="D93" s="76">
        <v>1</v>
      </c>
      <c r="E93" s="52">
        <f t="shared" si="4"/>
        <v>1</v>
      </c>
      <c r="F93" s="49">
        <v>150</v>
      </c>
      <c r="G93" s="49">
        <f t="shared" si="5"/>
        <v>0</v>
      </c>
      <c r="H93" s="49">
        <f t="shared" si="5"/>
        <v>1080</v>
      </c>
      <c r="I93" s="49">
        <f t="shared" si="5"/>
        <v>1080</v>
      </c>
      <c r="J93" s="49"/>
      <c r="K93" s="49">
        <f t="shared" si="6"/>
        <v>1080</v>
      </c>
      <c r="L93" s="133"/>
    </row>
    <row r="94" spans="1:12" ht="15" customHeight="1">
      <c r="A94" s="120">
        <v>89</v>
      </c>
      <c r="B94" s="68" t="s">
        <v>294</v>
      </c>
      <c r="C94" s="76"/>
      <c r="D94" s="76">
        <v>2</v>
      </c>
      <c r="E94" s="52">
        <f t="shared" si="4"/>
        <v>2</v>
      </c>
      <c r="F94" s="49">
        <v>150</v>
      </c>
      <c r="G94" s="49">
        <f t="shared" si="5"/>
        <v>0</v>
      </c>
      <c r="H94" s="49">
        <f t="shared" si="5"/>
        <v>2160</v>
      </c>
      <c r="I94" s="49">
        <f t="shared" si="5"/>
        <v>2160</v>
      </c>
      <c r="J94" s="49"/>
      <c r="K94" s="49">
        <f t="shared" si="6"/>
        <v>2160</v>
      </c>
      <c r="L94" s="133"/>
    </row>
    <row r="95" spans="1:12" ht="15" customHeight="1">
      <c r="A95" s="120">
        <v>90</v>
      </c>
      <c r="B95" s="68" t="s">
        <v>295</v>
      </c>
      <c r="C95" s="76">
        <v>4</v>
      </c>
      <c r="D95" s="76">
        <v>10</v>
      </c>
      <c r="E95" s="52">
        <f t="shared" si="4"/>
        <v>14</v>
      </c>
      <c r="F95" s="49">
        <v>150</v>
      </c>
      <c r="G95" s="49">
        <f t="shared" si="5"/>
        <v>4320</v>
      </c>
      <c r="H95" s="49">
        <f t="shared" si="5"/>
        <v>10800</v>
      </c>
      <c r="I95" s="49">
        <f t="shared" si="5"/>
        <v>15120</v>
      </c>
      <c r="J95" s="49"/>
      <c r="K95" s="49">
        <f t="shared" si="6"/>
        <v>15120</v>
      </c>
      <c r="L95" s="133"/>
    </row>
    <row r="96" spans="1:12" ht="15" customHeight="1">
      <c r="A96" s="120">
        <v>91</v>
      </c>
      <c r="B96" s="68" t="s">
        <v>296</v>
      </c>
      <c r="C96" s="76">
        <v>1</v>
      </c>
      <c r="D96" s="76">
        <v>13</v>
      </c>
      <c r="E96" s="52">
        <f t="shared" si="4"/>
        <v>14</v>
      </c>
      <c r="F96" s="49">
        <v>150</v>
      </c>
      <c r="G96" s="49">
        <f t="shared" si="5"/>
        <v>1080</v>
      </c>
      <c r="H96" s="49">
        <f t="shared" si="5"/>
        <v>14040</v>
      </c>
      <c r="I96" s="49">
        <f t="shared" si="5"/>
        <v>15120</v>
      </c>
      <c r="J96" s="49"/>
      <c r="K96" s="49">
        <f t="shared" si="6"/>
        <v>15120</v>
      </c>
      <c r="L96" s="133"/>
    </row>
    <row r="97" spans="1:12" ht="15" customHeight="1">
      <c r="A97" s="120">
        <v>92</v>
      </c>
      <c r="B97" s="68" t="s">
        <v>297</v>
      </c>
      <c r="C97" s="76">
        <v>3</v>
      </c>
      <c r="D97" s="76">
        <v>2</v>
      </c>
      <c r="E97" s="52">
        <f t="shared" si="4"/>
        <v>5</v>
      </c>
      <c r="F97" s="49">
        <v>150</v>
      </c>
      <c r="G97" s="49">
        <f t="shared" si="5"/>
        <v>3240</v>
      </c>
      <c r="H97" s="49">
        <f t="shared" si="5"/>
        <v>2160</v>
      </c>
      <c r="I97" s="49">
        <f t="shared" si="5"/>
        <v>5400</v>
      </c>
      <c r="J97" s="49"/>
      <c r="K97" s="49">
        <f t="shared" si="6"/>
        <v>5400</v>
      </c>
      <c r="L97" s="53"/>
    </row>
    <row r="98" spans="1:12" ht="15" customHeight="1">
      <c r="A98" s="120">
        <v>93</v>
      </c>
      <c r="B98" s="68" t="s">
        <v>298</v>
      </c>
      <c r="C98" s="76">
        <v>1</v>
      </c>
      <c r="D98" s="76">
        <v>16</v>
      </c>
      <c r="E98" s="52">
        <f t="shared" si="4"/>
        <v>17</v>
      </c>
      <c r="F98" s="49">
        <v>150</v>
      </c>
      <c r="G98" s="49">
        <f t="shared" si="5"/>
        <v>1080</v>
      </c>
      <c r="H98" s="49">
        <f t="shared" si="5"/>
        <v>17280</v>
      </c>
      <c r="I98" s="49">
        <f t="shared" si="5"/>
        <v>18360</v>
      </c>
      <c r="J98" s="49"/>
      <c r="K98" s="49">
        <f t="shared" si="6"/>
        <v>18360</v>
      </c>
      <c r="L98" s="134"/>
    </row>
    <row r="99" spans="1:12" ht="15" customHeight="1">
      <c r="A99" s="120">
        <v>94</v>
      </c>
      <c r="B99" s="68" t="s">
        <v>299</v>
      </c>
      <c r="C99" s="76">
        <v>5</v>
      </c>
      <c r="D99" s="76">
        <v>10</v>
      </c>
      <c r="E99" s="52">
        <f t="shared" si="4"/>
        <v>15</v>
      </c>
      <c r="F99" s="49">
        <v>150</v>
      </c>
      <c r="G99" s="49">
        <f t="shared" si="5"/>
        <v>5400</v>
      </c>
      <c r="H99" s="49">
        <f t="shared" si="5"/>
        <v>10800</v>
      </c>
      <c r="I99" s="49">
        <f t="shared" si="5"/>
        <v>16200</v>
      </c>
      <c r="J99" s="49"/>
      <c r="K99" s="49">
        <f t="shared" si="6"/>
        <v>16200</v>
      </c>
      <c r="L99" s="134"/>
    </row>
    <row r="100" spans="1:12" ht="15" customHeight="1">
      <c r="A100" s="120">
        <v>95</v>
      </c>
      <c r="B100" s="68" t="s">
        <v>300</v>
      </c>
      <c r="C100" s="76"/>
      <c r="D100" s="76">
        <v>3</v>
      </c>
      <c r="E100" s="52">
        <f t="shared" si="4"/>
        <v>3</v>
      </c>
      <c r="F100" s="49">
        <v>150</v>
      </c>
      <c r="G100" s="49">
        <f t="shared" si="5"/>
        <v>0</v>
      </c>
      <c r="H100" s="49">
        <f t="shared" si="5"/>
        <v>3240</v>
      </c>
      <c r="I100" s="49">
        <f t="shared" si="5"/>
        <v>3240</v>
      </c>
      <c r="J100" s="49"/>
      <c r="K100" s="49">
        <f t="shared" si="6"/>
        <v>3240</v>
      </c>
      <c r="L100" s="134"/>
    </row>
    <row r="101" spans="1:12" ht="15" customHeight="1">
      <c r="A101" s="120">
        <v>96</v>
      </c>
      <c r="B101" s="68" t="s">
        <v>301</v>
      </c>
      <c r="C101" s="76">
        <v>2</v>
      </c>
      <c r="D101" s="76">
        <v>4</v>
      </c>
      <c r="E101" s="52">
        <f t="shared" si="4"/>
        <v>6</v>
      </c>
      <c r="F101" s="49">
        <v>150</v>
      </c>
      <c r="G101" s="49">
        <f t="shared" si="5"/>
        <v>2160</v>
      </c>
      <c r="H101" s="49">
        <f t="shared" si="5"/>
        <v>4320</v>
      </c>
      <c r="I101" s="49">
        <f t="shared" si="5"/>
        <v>6480</v>
      </c>
      <c r="J101" s="49">
        <v>1080</v>
      </c>
      <c r="K101" s="49">
        <f t="shared" si="6"/>
        <v>7560</v>
      </c>
      <c r="L101" s="134" t="s">
        <v>302</v>
      </c>
    </row>
    <row r="102" spans="1:12" ht="15" customHeight="1">
      <c r="A102" s="120">
        <v>97</v>
      </c>
      <c r="B102" s="68" t="s">
        <v>303</v>
      </c>
      <c r="C102" s="76">
        <v>1</v>
      </c>
      <c r="D102" s="76">
        <v>8</v>
      </c>
      <c r="E102" s="52">
        <f t="shared" si="4"/>
        <v>9</v>
      </c>
      <c r="F102" s="49">
        <v>150</v>
      </c>
      <c r="G102" s="49">
        <f t="shared" si="5"/>
        <v>1080</v>
      </c>
      <c r="H102" s="49">
        <f t="shared" si="5"/>
        <v>8640</v>
      </c>
      <c r="I102" s="49">
        <f t="shared" si="5"/>
        <v>9720</v>
      </c>
      <c r="J102" s="49"/>
      <c r="K102" s="49">
        <f t="shared" si="6"/>
        <v>9720</v>
      </c>
      <c r="L102" s="134"/>
    </row>
    <row r="103" spans="1:12" ht="15" customHeight="1">
      <c r="A103" s="120">
        <v>98</v>
      </c>
      <c r="B103" s="68" t="s">
        <v>304</v>
      </c>
      <c r="C103" s="76">
        <v>1</v>
      </c>
      <c r="D103" s="76">
        <v>0</v>
      </c>
      <c r="E103" s="52">
        <f t="shared" si="4"/>
        <v>1</v>
      </c>
      <c r="F103" s="49">
        <v>150</v>
      </c>
      <c r="G103" s="49">
        <f t="shared" si="5"/>
        <v>1080</v>
      </c>
      <c r="H103" s="49">
        <f t="shared" si="5"/>
        <v>0</v>
      </c>
      <c r="I103" s="49">
        <f t="shared" si="5"/>
        <v>1080</v>
      </c>
      <c r="J103" s="49"/>
      <c r="K103" s="49">
        <f t="shared" si="6"/>
        <v>1080</v>
      </c>
      <c r="L103" s="134"/>
    </row>
    <row r="104" spans="1:12" ht="15" customHeight="1">
      <c r="A104" s="120"/>
      <c r="B104" s="68"/>
      <c r="C104" s="76"/>
      <c r="D104" s="76"/>
      <c r="E104" s="52"/>
      <c r="F104" s="49"/>
      <c r="G104" s="49"/>
      <c r="H104" s="49"/>
      <c r="I104" s="49"/>
      <c r="J104" s="49"/>
      <c r="K104" s="49"/>
      <c r="L104" s="134"/>
    </row>
    <row r="105" spans="1:12">
      <c r="L105" s="122"/>
    </row>
    <row r="106" spans="1:12" ht="15" customHeight="1">
      <c r="A106" t="s">
        <v>305</v>
      </c>
      <c r="L106" s="122"/>
    </row>
    <row r="107" spans="1:12" ht="15" customHeight="1">
      <c r="A107" t="s">
        <v>306</v>
      </c>
      <c r="L107" s="122"/>
    </row>
    <row r="108" spans="1:12" ht="15" customHeight="1">
      <c r="A108" t="s">
        <v>307</v>
      </c>
      <c r="L108" s="122"/>
    </row>
    <row r="109" spans="1:12" ht="28.5" customHeight="1">
      <c r="B109" s="44" t="s">
        <v>23</v>
      </c>
      <c r="C109" s="8"/>
      <c r="D109" s="9"/>
      <c r="E109" s="4"/>
      <c r="F109" s="11" t="s">
        <v>24</v>
      </c>
      <c r="G109" s="6"/>
      <c r="H109" s="4"/>
      <c r="I109" s="4"/>
      <c r="J109" s="4"/>
      <c r="K109" s="7" t="s">
        <v>308</v>
      </c>
    </row>
    <row r="110" spans="1:12">
      <c r="L110" s="122"/>
    </row>
  </sheetData>
  <mergeCells count="9">
    <mergeCell ref="A1:L1"/>
    <mergeCell ref="A3:A4"/>
    <mergeCell ref="B3:B4"/>
    <mergeCell ref="C3:E3"/>
    <mergeCell ref="F3:F4"/>
    <mergeCell ref="G3:I3"/>
    <mergeCell ref="J3:J4"/>
    <mergeCell ref="K3:K4"/>
    <mergeCell ref="L3:L4"/>
  </mergeCells>
  <phoneticPr fontId="3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landscape" r:id="rId1"/>
  <headerFooter>
    <oddFooter>第 &amp;P 页，共 &amp;N 页</oddFooter>
  </headerFooter>
  <ignoredErrors>
    <ignoredError sqref="I5:K103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Zeros="0" topLeftCell="A16" workbookViewId="0">
      <selection activeCell="A32" sqref="A32:XFD32"/>
    </sheetView>
  </sheetViews>
  <sheetFormatPr defaultRowHeight="13.5"/>
  <cols>
    <col min="1" max="1" width="5.375" style="30" customWidth="1"/>
    <col min="2" max="2" width="9" style="30"/>
    <col min="3" max="4" width="7.75" style="30" customWidth="1"/>
    <col min="5" max="5" width="4.75" style="30" customWidth="1"/>
    <col min="6" max="6" width="6.5" style="30" customWidth="1"/>
    <col min="7" max="7" width="9" style="30"/>
    <col min="8" max="8" width="6.125" style="30" customWidth="1"/>
    <col min="9" max="9" width="9" style="30"/>
    <col min="10" max="10" width="8.75" style="30" customWidth="1"/>
    <col min="11" max="11" width="10.625" style="30" customWidth="1"/>
    <col min="12" max="12" width="12.625" style="30" customWidth="1"/>
    <col min="13" max="13" width="8.75" style="30" customWidth="1"/>
    <col min="14" max="14" width="10" style="30" customWidth="1"/>
    <col min="15" max="15" width="13.5" style="114" customWidth="1"/>
    <col min="16" max="16384" width="9" style="30"/>
  </cols>
  <sheetData>
    <row r="1" spans="1:15" ht="25.5">
      <c r="A1" s="144" t="s">
        <v>176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5" ht="20.25" customHeight="1">
      <c r="A2" s="145" t="s">
        <v>200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ht="13.5" customHeight="1">
      <c r="A3" s="146" t="s">
        <v>0</v>
      </c>
      <c r="B3" s="147" t="s">
        <v>1</v>
      </c>
      <c r="C3" s="148" t="s">
        <v>2</v>
      </c>
      <c r="D3" s="148"/>
      <c r="E3" s="148"/>
      <c r="F3" s="148"/>
      <c r="G3" s="148"/>
      <c r="H3" s="148"/>
      <c r="I3" s="148"/>
      <c r="J3" s="148" t="s">
        <v>3</v>
      </c>
      <c r="K3" s="148"/>
      <c r="L3" s="148"/>
      <c r="M3" s="155" t="s">
        <v>166</v>
      </c>
      <c r="N3" s="149" t="s">
        <v>4</v>
      </c>
      <c r="O3" s="146" t="s">
        <v>5</v>
      </c>
    </row>
    <row r="4" spans="1:15">
      <c r="A4" s="146"/>
      <c r="B4" s="147"/>
      <c r="C4" s="148" t="s">
        <v>6</v>
      </c>
      <c r="D4" s="148"/>
      <c r="E4" s="148"/>
      <c r="F4" s="152" t="s">
        <v>7</v>
      </c>
      <c r="G4" s="153"/>
      <c r="H4" s="154"/>
      <c r="I4" s="148" t="s">
        <v>8</v>
      </c>
      <c r="J4" s="148" t="s">
        <v>9</v>
      </c>
      <c r="K4" s="148" t="s">
        <v>10</v>
      </c>
      <c r="L4" s="148" t="s">
        <v>11</v>
      </c>
      <c r="M4" s="156"/>
      <c r="N4" s="150"/>
      <c r="O4" s="146"/>
    </row>
    <row r="5" spans="1:15" ht="33.75">
      <c r="A5" s="146"/>
      <c r="B5" s="147"/>
      <c r="C5" s="99" t="s">
        <v>12</v>
      </c>
      <c r="D5" s="99" t="s">
        <v>13</v>
      </c>
      <c r="E5" s="99" t="s">
        <v>14</v>
      </c>
      <c r="F5" s="99" t="s">
        <v>12</v>
      </c>
      <c r="G5" s="99" t="s">
        <v>13</v>
      </c>
      <c r="H5" s="99" t="s">
        <v>14</v>
      </c>
      <c r="I5" s="148"/>
      <c r="J5" s="148"/>
      <c r="K5" s="148"/>
      <c r="L5" s="148"/>
      <c r="M5" s="157"/>
      <c r="N5" s="151"/>
      <c r="O5" s="146"/>
    </row>
    <row r="6" spans="1:15">
      <c r="A6" s="97"/>
      <c r="B6" s="98" t="s">
        <v>21</v>
      </c>
      <c r="C6" s="99">
        <f t="shared" ref="C6:N6" si="0">SUM(C7:C53)</f>
        <v>58</v>
      </c>
      <c r="D6" s="99">
        <f t="shared" si="0"/>
        <v>271</v>
      </c>
      <c r="E6" s="99">
        <f t="shared" si="0"/>
        <v>329</v>
      </c>
      <c r="F6" s="99">
        <f t="shared" si="0"/>
        <v>479</v>
      </c>
      <c r="G6" s="99">
        <f t="shared" si="0"/>
        <v>1678</v>
      </c>
      <c r="H6" s="99">
        <f t="shared" si="0"/>
        <v>2157</v>
      </c>
      <c r="I6" s="99">
        <f t="shared" si="0"/>
        <v>2486</v>
      </c>
      <c r="J6" s="3">
        <f t="shared" si="0"/>
        <v>205625</v>
      </c>
      <c r="K6" s="3">
        <f t="shared" si="0"/>
        <v>1617750</v>
      </c>
      <c r="L6" s="3">
        <f t="shared" si="0"/>
        <v>1823375</v>
      </c>
      <c r="M6" s="3">
        <f t="shared" si="0"/>
        <v>1250</v>
      </c>
      <c r="N6" s="3">
        <f t="shared" si="0"/>
        <v>1824625</v>
      </c>
      <c r="O6" s="97"/>
    </row>
    <row r="7" spans="1:15">
      <c r="A7" s="78">
        <v>1</v>
      </c>
      <c r="B7" s="70" t="s">
        <v>15</v>
      </c>
      <c r="C7" s="78"/>
      <c r="D7" s="78"/>
      <c r="E7" s="80">
        <f>C7+D7</f>
        <v>0</v>
      </c>
      <c r="F7" s="80">
        <v>9</v>
      </c>
      <c r="G7" s="80">
        <v>54</v>
      </c>
      <c r="H7" s="78">
        <f>F7+G7</f>
        <v>63</v>
      </c>
      <c r="I7" s="78">
        <f>E7+H7</f>
        <v>63</v>
      </c>
      <c r="J7" s="111">
        <f>E7*625</f>
        <v>0</v>
      </c>
      <c r="K7" s="111">
        <f>H7*750</f>
        <v>47250</v>
      </c>
      <c r="L7" s="111">
        <f>J7+K7</f>
        <v>47250</v>
      </c>
      <c r="M7" s="111"/>
      <c r="N7" s="112">
        <f>L7+M7</f>
        <v>47250</v>
      </c>
      <c r="O7" s="78"/>
    </row>
    <row r="8" spans="1:15">
      <c r="A8" s="78">
        <v>2</v>
      </c>
      <c r="B8" s="70" t="s">
        <v>68</v>
      </c>
      <c r="C8" s="76">
        <v>2</v>
      </c>
      <c r="D8" s="76">
        <v>2</v>
      </c>
      <c r="E8" s="80">
        <f t="shared" ref="E8:E44" si="1">C8+D8</f>
        <v>4</v>
      </c>
      <c r="F8" s="80">
        <v>8</v>
      </c>
      <c r="G8" s="78">
        <v>11</v>
      </c>
      <c r="H8" s="78">
        <f t="shared" ref="H8:H44" si="2">F8+G8</f>
        <v>19</v>
      </c>
      <c r="I8" s="78">
        <f t="shared" ref="I8:I44" si="3">E8+H8</f>
        <v>23</v>
      </c>
      <c r="J8" s="111">
        <f t="shared" ref="J8:J44" si="4">E8*625</f>
        <v>2500</v>
      </c>
      <c r="K8" s="111">
        <f t="shared" ref="K8:K44" si="5">H8*750</f>
        <v>14250</v>
      </c>
      <c r="L8" s="111">
        <f t="shared" ref="L8:L44" si="6">J8+K8</f>
        <v>16750</v>
      </c>
      <c r="M8" s="111"/>
      <c r="N8" s="112">
        <f t="shared" ref="N8:N44" si="7">L8+M8</f>
        <v>16750</v>
      </c>
      <c r="O8" s="78"/>
    </row>
    <row r="9" spans="1:15">
      <c r="A9" s="78">
        <v>3</v>
      </c>
      <c r="B9" s="70" t="s">
        <v>69</v>
      </c>
      <c r="C9" s="78"/>
      <c r="D9" s="78"/>
      <c r="E9" s="80">
        <f t="shared" si="1"/>
        <v>0</v>
      </c>
      <c r="F9" s="80">
        <v>5</v>
      </c>
      <c r="G9" s="78">
        <v>45</v>
      </c>
      <c r="H9" s="78">
        <f t="shared" si="2"/>
        <v>50</v>
      </c>
      <c r="I9" s="78">
        <f t="shared" si="3"/>
        <v>50</v>
      </c>
      <c r="J9" s="111">
        <f t="shared" si="4"/>
        <v>0</v>
      </c>
      <c r="K9" s="111">
        <f t="shared" si="5"/>
        <v>37500</v>
      </c>
      <c r="L9" s="111">
        <f t="shared" si="6"/>
        <v>37500</v>
      </c>
      <c r="M9" s="111"/>
      <c r="N9" s="112">
        <f t="shared" si="7"/>
        <v>37500</v>
      </c>
      <c r="O9" s="80"/>
    </row>
    <row r="10" spans="1:15">
      <c r="A10" s="78">
        <v>4</v>
      </c>
      <c r="B10" s="70" t="s">
        <v>70</v>
      </c>
      <c r="C10" s="78"/>
      <c r="D10" s="78"/>
      <c r="E10" s="80">
        <f t="shared" si="1"/>
        <v>0</v>
      </c>
      <c r="F10" s="80">
        <v>24</v>
      </c>
      <c r="G10" s="80">
        <v>32</v>
      </c>
      <c r="H10" s="78">
        <f t="shared" si="2"/>
        <v>56</v>
      </c>
      <c r="I10" s="78">
        <f t="shared" si="3"/>
        <v>56</v>
      </c>
      <c r="J10" s="111">
        <f t="shared" si="4"/>
        <v>0</v>
      </c>
      <c r="K10" s="111">
        <f t="shared" si="5"/>
        <v>42000</v>
      </c>
      <c r="L10" s="111">
        <f t="shared" si="6"/>
        <v>42000</v>
      </c>
      <c r="M10" s="111"/>
      <c r="N10" s="112">
        <f t="shared" si="7"/>
        <v>42000</v>
      </c>
      <c r="O10" s="78"/>
    </row>
    <row r="11" spans="1:15">
      <c r="A11" s="78">
        <v>5</v>
      </c>
      <c r="B11" s="70" t="s">
        <v>71</v>
      </c>
      <c r="C11" s="78"/>
      <c r="D11" s="78"/>
      <c r="E11" s="80">
        <f t="shared" si="1"/>
        <v>0</v>
      </c>
      <c r="F11" s="80">
        <v>35</v>
      </c>
      <c r="G11" s="78">
        <v>129</v>
      </c>
      <c r="H11" s="78">
        <f t="shared" si="2"/>
        <v>164</v>
      </c>
      <c r="I11" s="78">
        <f t="shared" si="3"/>
        <v>164</v>
      </c>
      <c r="J11" s="111">
        <f t="shared" si="4"/>
        <v>0</v>
      </c>
      <c r="K11" s="111">
        <f t="shared" si="5"/>
        <v>123000</v>
      </c>
      <c r="L11" s="111">
        <f t="shared" si="6"/>
        <v>123000</v>
      </c>
      <c r="M11" s="111"/>
      <c r="N11" s="112">
        <f t="shared" si="7"/>
        <v>123000</v>
      </c>
      <c r="O11" s="80"/>
    </row>
    <row r="12" spans="1:15">
      <c r="A12" s="78">
        <v>6</v>
      </c>
      <c r="B12" s="70" t="s">
        <v>72</v>
      </c>
      <c r="C12" s="78"/>
      <c r="D12" s="78"/>
      <c r="E12" s="80">
        <f t="shared" si="1"/>
        <v>0</v>
      </c>
      <c r="F12" s="80">
        <v>11</v>
      </c>
      <c r="G12" s="78">
        <v>56</v>
      </c>
      <c r="H12" s="78">
        <f t="shared" si="2"/>
        <v>67</v>
      </c>
      <c r="I12" s="78">
        <f t="shared" si="3"/>
        <v>67</v>
      </c>
      <c r="J12" s="111">
        <f t="shared" si="4"/>
        <v>0</v>
      </c>
      <c r="K12" s="111">
        <f t="shared" si="5"/>
        <v>50250</v>
      </c>
      <c r="L12" s="111">
        <f t="shared" si="6"/>
        <v>50250</v>
      </c>
      <c r="M12" s="111"/>
      <c r="N12" s="112">
        <f t="shared" si="7"/>
        <v>50250</v>
      </c>
      <c r="O12" s="78"/>
    </row>
    <row r="13" spans="1:15">
      <c r="A13" s="40">
        <v>7</v>
      </c>
      <c r="B13" s="51" t="s">
        <v>73</v>
      </c>
      <c r="C13" s="40"/>
      <c r="D13" s="40"/>
      <c r="E13" s="118">
        <f t="shared" si="1"/>
        <v>0</v>
      </c>
      <c r="F13" s="115">
        <v>13</v>
      </c>
      <c r="G13" s="40">
        <v>85</v>
      </c>
      <c r="H13" s="40">
        <f t="shared" si="2"/>
        <v>98</v>
      </c>
      <c r="I13" s="40">
        <f t="shared" si="3"/>
        <v>98</v>
      </c>
      <c r="J13" s="116">
        <f t="shared" si="4"/>
        <v>0</v>
      </c>
      <c r="K13" s="116">
        <f t="shared" si="5"/>
        <v>73500</v>
      </c>
      <c r="L13" s="116">
        <f t="shared" si="6"/>
        <v>73500</v>
      </c>
      <c r="M13" s="116">
        <v>1250</v>
      </c>
      <c r="N13" s="117">
        <f t="shared" si="7"/>
        <v>74750</v>
      </c>
      <c r="O13" s="115" t="s">
        <v>199</v>
      </c>
    </row>
    <row r="14" spans="1:15">
      <c r="A14" s="78">
        <v>8</v>
      </c>
      <c r="B14" s="70" t="s">
        <v>74</v>
      </c>
      <c r="C14" s="78"/>
      <c r="D14" s="78"/>
      <c r="E14" s="80">
        <f t="shared" si="1"/>
        <v>0</v>
      </c>
      <c r="F14" s="80">
        <v>7</v>
      </c>
      <c r="G14" s="78">
        <v>19</v>
      </c>
      <c r="H14" s="78">
        <f t="shared" si="2"/>
        <v>26</v>
      </c>
      <c r="I14" s="78">
        <f t="shared" si="3"/>
        <v>26</v>
      </c>
      <c r="J14" s="111">
        <f t="shared" si="4"/>
        <v>0</v>
      </c>
      <c r="K14" s="111">
        <f t="shared" si="5"/>
        <v>19500</v>
      </c>
      <c r="L14" s="111">
        <f t="shared" si="6"/>
        <v>19500</v>
      </c>
      <c r="M14" s="111"/>
      <c r="N14" s="112">
        <f t="shared" si="7"/>
        <v>19500</v>
      </c>
      <c r="O14" s="80"/>
    </row>
    <row r="15" spans="1:15">
      <c r="A15" s="78">
        <v>9</v>
      </c>
      <c r="B15" s="70" t="s">
        <v>75</v>
      </c>
      <c r="C15" s="78"/>
      <c r="D15" s="78">
        <v>4</v>
      </c>
      <c r="E15" s="80">
        <f t="shared" si="1"/>
        <v>4</v>
      </c>
      <c r="F15" s="80"/>
      <c r="G15" s="78">
        <v>4</v>
      </c>
      <c r="H15" s="78">
        <f t="shared" si="2"/>
        <v>4</v>
      </c>
      <c r="I15" s="78">
        <f t="shared" si="3"/>
        <v>8</v>
      </c>
      <c r="J15" s="111">
        <f t="shared" si="4"/>
        <v>2500</v>
      </c>
      <c r="K15" s="111">
        <f t="shared" si="5"/>
        <v>3000</v>
      </c>
      <c r="L15" s="111">
        <f t="shared" si="6"/>
        <v>5500</v>
      </c>
      <c r="M15" s="111"/>
      <c r="N15" s="112">
        <f t="shared" si="7"/>
        <v>5500</v>
      </c>
      <c r="O15" s="78"/>
    </row>
    <row r="16" spans="1:15">
      <c r="A16" s="78">
        <v>10</v>
      </c>
      <c r="B16" s="70" t="s">
        <v>177</v>
      </c>
      <c r="C16" s="78"/>
      <c r="D16" s="78"/>
      <c r="E16" s="80">
        <f t="shared" si="1"/>
        <v>0</v>
      </c>
      <c r="F16" s="80">
        <v>22</v>
      </c>
      <c r="G16" s="78">
        <v>149</v>
      </c>
      <c r="H16" s="78">
        <f t="shared" si="2"/>
        <v>171</v>
      </c>
      <c r="I16" s="78">
        <f t="shared" si="3"/>
        <v>171</v>
      </c>
      <c r="J16" s="111">
        <f t="shared" si="4"/>
        <v>0</v>
      </c>
      <c r="K16" s="111">
        <f t="shared" si="5"/>
        <v>128250</v>
      </c>
      <c r="L16" s="111">
        <f t="shared" si="6"/>
        <v>128250</v>
      </c>
      <c r="M16" s="111"/>
      <c r="N16" s="112">
        <f t="shared" si="7"/>
        <v>128250</v>
      </c>
      <c r="O16" s="78"/>
    </row>
    <row r="17" spans="1:15">
      <c r="A17" s="78">
        <v>11</v>
      </c>
      <c r="B17" s="70" t="s">
        <v>16</v>
      </c>
      <c r="C17" s="78"/>
      <c r="D17" s="78"/>
      <c r="E17" s="80">
        <f t="shared" si="1"/>
        <v>0</v>
      </c>
      <c r="F17" s="80">
        <v>32</v>
      </c>
      <c r="G17" s="78">
        <v>57</v>
      </c>
      <c r="H17" s="78">
        <f t="shared" si="2"/>
        <v>89</v>
      </c>
      <c r="I17" s="78">
        <f t="shared" si="3"/>
        <v>89</v>
      </c>
      <c r="J17" s="111">
        <f t="shared" si="4"/>
        <v>0</v>
      </c>
      <c r="K17" s="111">
        <f t="shared" si="5"/>
        <v>66750</v>
      </c>
      <c r="L17" s="111">
        <f t="shared" si="6"/>
        <v>66750</v>
      </c>
      <c r="M17" s="111"/>
      <c r="N17" s="112">
        <f t="shared" si="7"/>
        <v>66750</v>
      </c>
      <c r="O17" s="80"/>
    </row>
    <row r="18" spans="1:15">
      <c r="A18" s="78">
        <v>12</v>
      </c>
      <c r="B18" s="70" t="s">
        <v>76</v>
      </c>
      <c r="C18" s="78"/>
      <c r="D18" s="78"/>
      <c r="E18" s="80">
        <f t="shared" si="1"/>
        <v>0</v>
      </c>
      <c r="F18" s="80">
        <v>15</v>
      </c>
      <c r="G18" s="78">
        <v>40</v>
      </c>
      <c r="H18" s="78">
        <f t="shared" si="2"/>
        <v>55</v>
      </c>
      <c r="I18" s="78">
        <f t="shared" si="3"/>
        <v>55</v>
      </c>
      <c r="J18" s="111">
        <f t="shared" si="4"/>
        <v>0</v>
      </c>
      <c r="K18" s="111">
        <f t="shared" si="5"/>
        <v>41250</v>
      </c>
      <c r="L18" s="111">
        <f t="shared" si="6"/>
        <v>41250</v>
      </c>
      <c r="M18" s="111"/>
      <c r="N18" s="112">
        <f t="shared" si="7"/>
        <v>41250</v>
      </c>
      <c r="O18" s="78"/>
    </row>
    <row r="19" spans="1:15">
      <c r="A19" s="78">
        <v>13</v>
      </c>
      <c r="B19" s="70" t="s">
        <v>17</v>
      </c>
      <c r="C19" s="78"/>
      <c r="D19" s="78"/>
      <c r="E19" s="80">
        <f t="shared" si="1"/>
        <v>0</v>
      </c>
      <c r="F19" s="80">
        <v>15</v>
      </c>
      <c r="G19" s="78">
        <v>78</v>
      </c>
      <c r="H19" s="78">
        <f t="shared" si="2"/>
        <v>93</v>
      </c>
      <c r="I19" s="78">
        <f t="shared" si="3"/>
        <v>93</v>
      </c>
      <c r="J19" s="111">
        <f t="shared" si="4"/>
        <v>0</v>
      </c>
      <c r="K19" s="111">
        <f t="shared" si="5"/>
        <v>69750</v>
      </c>
      <c r="L19" s="111">
        <f t="shared" si="6"/>
        <v>69750</v>
      </c>
      <c r="M19" s="111"/>
      <c r="N19" s="112">
        <f t="shared" si="7"/>
        <v>69750</v>
      </c>
      <c r="O19" s="78"/>
    </row>
    <row r="20" spans="1:15">
      <c r="A20" s="78">
        <v>14</v>
      </c>
      <c r="B20" s="70" t="s">
        <v>77</v>
      </c>
      <c r="C20" s="78"/>
      <c r="D20" s="78"/>
      <c r="E20" s="80">
        <f t="shared" si="1"/>
        <v>0</v>
      </c>
      <c r="F20" s="80">
        <v>9</v>
      </c>
      <c r="G20" s="78">
        <f>24+1</f>
        <v>25</v>
      </c>
      <c r="H20" s="78">
        <f t="shared" si="2"/>
        <v>34</v>
      </c>
      <c r="I20" s="78">
        <f t="shared" si="3"/>
        <v>34</v>
      </c>
      <c r="J20" s="111">
        <f t="shared" si="4"/>
        <v>0</v>
      </c>
      <c r="K20" s="111">
        <f t="shared" si="5"/>
        <v>25500</v>
      </c>
      <c r="L20" s="111">
        <f t="shared" si="6"/>
        <v>25500</v>
      </c>
      <c r="M20" s="111"/>
      <c r="N20" s="112">
        <f t="shared" si="7"/>
        <v>25500</v>
      </c>
      <c r="O20" s="78"/>
    </row>
    <row r="21" spans="1:15">
      <c r="A21" s="78">
        <v>15</v>
      </c>
      <c r="B21" s="70" t="s">
        <v>18</v>
      </c>
      <c r="C21" s="78"/>
      <c r="D21" s="78"/>
      <c r="E21" s="80">
        <f t="shared" si="1"/>
        <v>0</v>
      </c>
      <c r="F21" s="80">
        <v>3</v>
      </c>
      <c r="G21" s="78">
        <v>25</v>
      </c>
      <c r="H21" s="78">
        <f t="shared" si="2"/>
        <v>28</v>
      </c>
      <c r="I21" s="78">
        <f t="shared" si="3"/>
        <v>28</v>
      </c>
      <c r="J21" s="111">
        <f t="shared" si="4"/>
        <v>0</v>
      </c>
      <c r="K21" s="111">
        <f t="shared" si="5"/>
        <v>21000</v>
      </c>
      <c r="L21" s="111">
        <f t="shared" si="6"/>
        <v>21000</v>
      </c>
      <c r="M21" s="111"/>
      <c r="N21" s="112">
        <f t="shared" si="7"/>
        <v>21000</v>
      </c>
      <c r="O21" s="78"/>
    </row>
    <row r="22" spans="1:15">
      <c r="A22" s="78">
        <v>16</v>
      </c>
      <c r="B22" s="70" t="s">
        <v>78</v>
      </c>
      <c r="C22" s="78"/>
      <c r="D22" s="78"/>
      <c r="E22" s="80">
        <f t="shared" si="1"/>
        <v>0</v>
      </c>
      <c r="F22" s="80">
        <v>16</v>
      </c>
      <c r="G22" s="78">
        <v>55</v>
      </c>
      <c r="H22" s="78">
        <f t="shared" si="2"/>
        <v>71</v>
      </c>
      <c r="I22" s="78">
        <f t="shared" si="3"/>
        <v>71</v>
      </c>
      <c r="J22" s="111">
        <f t="shared" si="4"/>
        <v>0</v>
      </c>
      <c r="K22" s="111">
        <f t="shared" si="5"/>
        <v>53250</v>
      </c>
      <c r="L22" s="111">
        <f t="shared" si="6"/>
        <v>53250</v>
      </c>
      <c r="M22" s="111"/>
      <c r="N22" s="112">
        <f t="shared" si="7"/>
        <v>53250</v>
      </c>
      <c r="O22" s="78"/>
    </row>
    <row r="23" spans="1:15">
      <c r="A23" s="78">
        <v>17</v>
      </c>
      <c r="B23" s="70" t="s">
        <v>79</v>
      </c>
      <c r="C23" s="78"/>
      <c r="D23" s="78"/>
      <c r="E23" s="80">
        <f t="shared" si="1"/>
        <v>0</v>
      </c>
      <c r="F23" s="80">
        <v>38</v>
      </c>
      <c r="G23" s="78">
        <v>107</v>
      </c>
      <c r="H23" s="78">
        <f t="shared" si="2"/>
        <v>145</v>
      </c>
      <c r="I23" s="78">
        <f t="shared" si="3"/>
        <v>145</v>
      </c>
      <c r="J23" s="111">
        <f t="shared" si="4"/>
        <v>0</v>
      </c>
      <c r="K23" s="111">
        <f t="shared" si="5"/>
        <v>108750</v>
      </c>
      <c r="L23" s="111">
        <f t="shared" si="6"/>
        <v>108750</v>
      </c>
      <c r="M23" s="111"/>
      <c r="N23" s="112">
        <f t="shared" si="7"/>
        <v>108750</v>
      </c>
      <c r="O23" s="78"/>
    </row>
    <row r="24" spans="1:15">
      <c r="A24" s="78">
        <v>18</v>
      </c>
      <c r="B24" s="70" t="s">
        <v>80</v>
      </c>
      <c r="C24" s="78"/>
      <c r="D24" s="78"/>
      <c r="E24" s="80">
        <f t="shared" si="1"/>
        <v>0</v>
      </c>
      <c r="F24" s="80">
        <v>4</v>
      </c>
      <c r="G24" s="78">
        <v>28</v>
      </c>
      <c r="H24" s="78">
        <f t="shared" si="2"/>
        <v>32</v>
      </c>
      <c r="I24" s="78">
        <f t="shared" si="3"/>
        <v>32</v>
      </c>
      <c r="J24" s="111">
        <f t="shared" si="4"/>
        <v>0</v>
      </c>
      <c r="K24" s="111">
        <f t="shared" si="5"/>
        <v>24000</v>
      </c>
      <c r="L24" s="111">
        <f t="shared" si="6"/>
        <v>24000</v>
      </c>
      <c r="M24" s="111"/>
      <c r="N24" s="112">
        <f t="shared" si="7"/>
        <v>24000</v>
      </c>
      <c r="O24" s="80"/>
    </row>
    <row r="25" spans="1:15">
      <c r="A25" s="78">
        <v>19</v>
      </c>
      <c r="B25" s="70" t="s">
        <v>81</v>
      </c>
      <c r="C25" s="78"/>
      <c r="D25" s="78"/>
      <c r="E25" s="80">
        <f t="shared" si="1"/>
        <v>0</v>
      </c>
      <c r="F25" s="80">
        <v>13</v>
      </c>
      <c r="G25" s="78">
        <v>59</v>
      </c>
      <c r="H25" s="78">
        <f t="shared" si="2"/>
        <v>72</v>
      </c>
      <c r="I25" s="78">
        <f t="shared" si="3"/>
        <v>72</v>
      </c>
      <c r="J25" s="111">
        <f t="shared" si="4"/>
        <v>0</v>
      </c>
      <c r="K25" s="111">
        <f t="shared" si="5"/>
        <v>54000</v>
      </c>
      <c r="L25" s="111">
        <f t="shared" si="6"/>
        <v>54000</v>
      </c>
      <c r="M25" s="111"/>
      <c r="N25" s="112">
        <f t="shared" si="7"/>
        <v>54000</v>
      </c>
      <c r="O25" s="78"/>
    </row>
    <row r="26" spans="1:15">
      <c r="A26" s="78">
        <v>20</v>
      </c>
      <c r="B26" s="70" t="s">
        <v>82</v>
      </c>
      <c r="C26" s="76">
        <v>1</v>
      </c>
      <c r="D26" s="76">
        <v>4</v>
      </c>
      <c r="E26" s="80">
        <f t="shared" si="1"/>
        <v>5</v>
      </c>
      <c r="F26" s="80">
        <v>11</v>
      </c>
      <c r="G26" s="78">
        <v>13</v>
      </c>
      <c r="H26" s="78">
        <f t="shared" si="2"/>
        <v>24</v>
      </c>
      <c r="I26" s="78">
        <f t="shared" si="3"/>
        <v>29</v>
      </c>
      <c r="J26" s="111">
        <f t="shared" si="4"/>
        <v>3125</v>
      </c>
      <c r="K26" s="111">
        <f t="shared" si="5"/>
        <v>18000</v>
      </c>
      <c r="L26" s="111">
        <f t="shared" si="6"/>
        <v>21125</v>
      </c>
      <c r="M26" s="111"/>
      <c r="N26" s="112">
        <f t="shared" si="7"/>
        <v>21125</v>
      </c>
      <c r="O26" s="78"/>
    </row>
    <row r="27" spans="1:15">
      <c r="A27" s="78">
        <v>21</v>
      </c>
      <c r="B27" s="70" t="s">
        <v>19</v>
      </c>
      <c r="C27" s="78"/>
      <c r="D27" s="78"/>
      <c r="E27" s="80">
        <f t="shared" si="1"/>
        <v>0</v>
      </c>
      <c r="F27" s="80">
        <v>46</v>
      </c>
      <c r="G27" s="78">
        <v>162</v>
      </c>
      <c r="H27" s="78">
        <f t="shared" si="2"/>
        <v>208</v>
      </c>
      <c r="I27" s="78">
        <f t="shared" si="3"/>
        <v>208</v>
      </c>
      <c r="J27" s="111">
        <f t="shared" si="4"/>
        <v>0</v>
      </c>
      <c r="K27" s="111">
        <f t="shared" si="5"/>
        <v>156000</v>
      </c>
      <c r="L27" s="111">
        <f t="shared" si="6"/>
        <v>156000</v>
      </c>
      <c r="M27" s="111"/>
      <c r="N27" s="112">
        <f t="shared" si="7"/>
        <v>156000</v>
      </c>
      <c r="O27" s="113"/>
    </row>
    <row r="28" spans="1:15">
      <c r="A28" s="78">
        <v>22</v>
      </c>
      <c r="B28" s="70" t="s">
        <v>83</v>
      </c>
      <c r="C28" s="78"/>
      <c r="D28" s="78"/>
      <c r="E28" s="80">
        <f t="shared" si="1"/>
        <v>0</v>
      </c>
      <c r="F28" s="80">
        <v>54</v>
      </c>
      <c r="G28" s="78">
        <v>94</v>
      </c>
      <c r="H28" s="78">
        <f t="shared" si="2"/>
        <v>148</v>
      </c>
      <c r="I28" s="78">
        <f t="shared" si="3"/>
        <v>148</v>
      </c>
      <c r="J28" s="111">
        <f t="shared" si="4"/>
        <v>0</v>
      </c>
      <c r="K28" s="111">
        <f t="shared" si="5"/>
        <v>111000</v>
      </c>
      <c r="L28" s="111">
        <f t="shared" si="6"/>
        <v>111000</v>
      </c>
      <c r="M28" s="111"/>
      <c r="N28" s="112">
        <f t="shared" si="7"/>
        <v>111000</v>
      </c>
      <c r="O28" s="78"/>
    </row>
    <row r="29" spans="1:15">
      <c r="A29" s="78">
        <v>23</v>
      </c>
      <c r="B29" s="70" t="s">
        <v>84</v>
      </c>
      <c r="C29" s="78"/>
      <c r="D29" s="78"/>
      <c r="E29" s="80">
        <f t="shared" si="1"/>
        <v>0</v>
      </c>
      <c r="F29" s="80">
        <v>18</v>
      </c>
      <c r="G29" s="80">
        <v>154</v>
      </c>
      <c r="H29" s="78">
        <f t="shared" si="2"/>
        <v>172</v>
      </c>
      <c r="I29" s="78">
        <f t="shared" si="3"/>
        <v>172</v>
      </c>
      <c r="J29" s="111">
        <f t="shared" si="4"/>
        <v>0</v>
      </c>
      <c r="K29" s="111">
        <f t="shared" si="5"/>
        <v>129000</v>
      </c>
      <c r="L29" s="111">
        <f t="shared" si="6"/>
        <v>129000</v>
      </c>
      <c r="M29" s="111"/>
      <c r="N29" s="112">
        <f t="shared" si="7"/>
        <v>129000</v>
      </c>
      <c r="O29" s="78"/>
    </row>
    <row r="30" spans="1:15">
      <c r="A30" s="78">
        <v>24</v>
      </c>
      <c r="B30" s="70" t="s">
        <v>20</v>
      </c>
      <c r="C30" s="78"/>
      <c r="D30" s="78"/>
      <c r="E30" s="80">
        <f t="shared" si="1"/>
        <v>0</v>
      </c>
      <c r="F30" s="80">
        <v>39</v>
      </c>
      <c r="G30" s="80">
        <v>85</v>
      </c>
      <c r="H30" s="78">
        <f t="shared" si="2"/>
        <v>124</v>
      </c>
      <c r="I30" s="78">
        <f t="shared" si="3"/>
        <v>124</v>
      </c>
      <c r="J30" s="111">
        <f t="shared" si="4"/>
        <v>0</v>
      </c>
      <c r="K30" s="111">
        <f t="shared" si="5"/>
        <v>93000</v>
      </c>
      <c r="L30" s="111">
        <f t="shared" si="6"/>
        <v>93000</v>
      </c>
      <c r="M30" s="111"/>
      <c r="N30" s="112">
        <f t="shared" si="7"/>
        <v>93000</v>
      </c>
      <c r="O30" s="78"/>
    </row>
    <row r="31" spans="1:15">
      <c r="A31" s="78">
        <v>25</v>
      </c>
      <c r="B31" s="70" t="s">
        <v>85</v>
      </c>
      <c r="C31" s="78"/>
      <c r="D31" s="78"/>
      <c r="E31" s="80">
        <f t="shared" si="1"/>
        <v>0</v>
      </c>
      <c r="F31" s="80">
        <v>32</v>
      </c>
      <c r="G31" s="80">
        <v>112</v>
      </c>
      <c r="H31" s="78">
        <f t="shared" si="2"/>
        <v>144</v>
      </c>
      <c r="I31" s="78">
        <f t="shared" si="3"/>
        <v>144</v>
      </c>
      <c r="J31" s="111">
        <f t="shared" si="4"/>
        <v>0</v>
      </c>
      <c r="K31" s="111">
        <f t="shared" si="5"/>
        <v>108000</v>
      </c>
      <c r="L31" s="111">
        <f t="shared" si="6"/>
        <v>108000</v>
      </c>
      <c r="M31" s="111"/>
      <c r="N31" s="112">
        <f t="shared" si="7"/>
        <v>108000</v>
      </c>
      <c r="O31" s="78"/>
    </row>
    <row r="32" spans="1:15">
      <c r="A32" s="78">
        <v>26</v>
      </c>
      <c r="B32" s="70" t="s">
        <v>98</v>
      </c>
      <c r="C32" s="76">
        <v>9</v>
      </c>
      <c r="D32" s="76">
        <v>14</v>
      </c>
      <c r="E32" s="80">
        <f t="shared" si="1"/>
        <v>23</v>
      </c>
      <c r="F32" s="80"/>
      <c r="G32" s="80"/>
      <c r="H32" s="78">
        <f t="shared" si="2"/>
        <v>0</v>
      </c>
      <c r="I32" s="78">
        <f t="shared" si="3"/>
        <v>23</v>
      </c>
      <c r="J32" s="111">
        <f t="shared" si="4"/>
        <v>14375</v>
      </c>
      <c r="K32" s="111">
        <f t="shared" si="5"/>
        <v>0</v>
      </c>
      <c r="L32" s="111">
        <f t="shared" si="6"/>
        <v>14375</v>
      </c>
      <c r="M32" s="111"/>
      <c r="N32" s="112">
        <f t="shared" si="7"/>
        <v>14375</v>
      </c>
      <c r="O32" s="78" t="s">
        <v>204</v>
      </c>
    </row>
    <row r="33" spans="1:15">
      <c r="A33" s="78">
        <v>27</v>
      </c>
      <c r="B33" s="70" t="s">
        <v>86</v>
      </c>
      <c r="C33" s="76">
        <v>4</v>
      </c>
      <c r="D33" s="76">
        <v>4</v>
      </c>
      <c r="E33" s="80">
        <f t="shared" si="1"/>
        <v>8</v>
      </c>
      <c r="F33" s="80"/>
      <c r="G33" s="80"/>
      <c r="H33" s="78">
        <f t="shared" si="2"/>
        <v>0</v>
      </c>
      <c r="I33" s="78">
        <f t="shared" si="3"/>
        <v>8</v>
      </c>
      <c r="J33" s="111">
        <f t="shared" si="4"/>
        <v>5000</v>
      </c>
      <c r="K33" s="111">
        <f t="shared" si="5"/>
        <v>0</v>
      </c>
      <c r="L33" s="111">
        <f t="shared" si="6"/>
        <v>5000</v>
      </c>
      <c r="M33" s="111"/>
      <c r="N33" s="112">
        <f t="shared" si="7"/>
        <v>5000</v>
      </c>
      <c r="O33" s="78"/>
    </row>
    <row r="34" spans="1:15">
      <c r="A34" s="78">
        <v>28</v>
      </c>
      <c r="B34" s="70" t="s">
        <v>87</v>
      </c>
      <c r="C34" s="76">
        <v>4</v>
      </c>
      <c r="D34" s="76">
        <v>27</v>
      </c>
      <c r="E34" s="80">
        <f t="shared" si="1"/>
        <v>31</v>
      </c>
      <c r="F34" s="80"/>
      <c r="G34" s="80"/>
      <c r="H34" s="78">
        <f t="shared" si="2"/>
        <v>0</v>
      </c>
      <c r="I34" s="78">
        <f t="shared" si="3"/>
        <v>31</v>
      </c>
      <c r="J34" s="111">
        <f t="shared" si="4"/>
        <v>19375</v>
      </c>
      <c r="K34" s="111">
        <f t="shared" si="5"/>
        <v>0</v>
      </c>
      <c r="L34" s="111">
        <f t="shared" si="6"/>
        <v>19375</v>
      </c>
      <c r="M34" s="111"/>
      <c r="N34" s="112">
        <f t="shared" si="7"/>
        <v>19375</v>
      </c>
      <c r="O34" s="78"/>
    </row>
    <row r="35" spans="1:15">
      <c r="A35" s="78">
        <v>29</v>
      </c>
      <c r="B35" s="70" t="s">
        <v>88</v>
      </c>
      <c r="C35" s="76">
        <v>1</v>
      </c>
      <c r="D35" s="76">
        <v>17</v>
      </c>
      <c r="E35" s="80">
        <f t="shared" si="1"/>
        <v>18</v>
      </c>
      <c r="F35" s="80"/>
      <c r="G35" s="80"/>
      <c r="H35" s="78">
        <f t="shared" si="2"/>
        <v>0</v>
      </c>
      <c r="I35" s="78">
        <f t="shared" si="3"/>
        <v>18</v>
      </c>
      <c r="J35" s="111">
        <f t="shared" si="4"/>
        <v>11250</v>
      </c>
      <c r="K35" s="111">
        <f t="shared" si="5"/>
        <v>0</v>
      </c>
      <c r="L35" s="111">
        <f t="shared" si="6"/>
        <v>11250</v>
      </c>
      <c r="M35" s="111"/>
      <c r="N35" s="112">
        <f t="shared" si="7"/>
        <v>11250</v>
      </c>
      <c r="O35" s="78"/>
    </row>
    <row r="36" spans="1:15">
      <c r="A36" s="78">
        <v>30</v>
      </c>
      <c r="B36" s="70" t="s">
        <v>89</v>
      </c>
      <c r="C36" s="76">
        <v>3</v>
      </c>
      <c r="D36" s="76">
        <v>11</v>
      </c>
      <c r="E36" s="80">
        <f t="shared" si="1"/>
        <v>14</v>
      </c>
      <c r="F36" s="80"/>
      <c r="G36" s="80"/>
      <c r="H36" s="78">
        <f t="shared" si="2"/>
        <v>0</v>
      </c>
      <c r="I36" s="78">
        <f t="shared" si="3"/>
        <v>14</v>
      </c>
      <c r="J36" s="111">
        <f t="shared" si="4"/>
        <v>8750</v>
      </c>
      <c r="K36" s="111">
        <f t="shared" si="5"/>
        <v>0</v>
      </c>
      <c r="L36" s="111">
        <f t="shared" si="6"/>
        <v>8750</v>
      </c>
      <c r="M36" s="111"/>
      <c r="N36" s="112">
        <f t="shared" si="7"/>
        <v>8750</v>
      </c>
      <c r="O36" s="78"/>
    </row>
    <row r="37" spans="1:15">
      <c r="A37" s="78">
        <v>31</v>
      </c>
      <c r="B37" s="70" t="s">
        <v>90</v>
      </c>
      <c r="C37" s="76">
        <v>6</v>
      </c>
      <c r="D37" s="76">
        <v>40</v>
      </c>
      <c r="E37" s="80">
        <f t="shared" si="1"/>
        <v>46</v>
      </c>
      <c r="F37" s="80"/>
      <c r="G37" s="80"/>
      <c r="H37" s="78">
        <f t="shared" si="2"/>
        <v>0</v>
      </c>
      <c r="I37" s="78">
        <f t="shared" si="3"/>
        <v>46</v>
      </c>
      <c r="J37" s="111">
        <f t="shared" si="4"/>
        <v>28750</v>
      </c>
      <c r="K37" s="111">
        <f t="shared" si="5"/>
        <v>0</v>
      </c>
      <c r="L37" s="111">
        <f t="shared" si="6"/>
        <v>28750</v>
      </c>
      <c r="M37" s="111"/>
      <c r="N37" s="112">
        <f t="shared" si="7"/>
        <v>28750</v>
      </c>
      <c r="O37" s="78"/>
    </row>
    <row r="38" spans="1:15">
      <c r="A38" s="78">
        <v>32</v>
      </c>
      <c r="B38" s="70" t="s">
        <v>91</v>
      </c>
      <c r="C38" s="76">
        <v>4</v>
      </c>
      <c r="D38" s="76">
        <v>22</v>
      </c>
      <c r="E38" s="80">
        <f t="shared" si="1"/>
        <v>26</v>
      </c>
      <c r="F38" s="80"/>
      <c r="G38" s="80"/>
      <c r="H38" s="78">
        <f t="shared" si="2"/>
        <v>0</v>
      </c>
      <c r="I38" s="78">
        <f t="shared" si="3"/>
        <v>26</v>
      </c>
      <c r="J38" s="111">
        <f t="shared" si="4"/>
        <v>16250</v>
      </c>
      <c r="K38" s="111">
        <f t="shared" si="5"/>
        <v>0</v>
      </c>
      <c r="L38" s="111">
        <f t="shared" si="6"/>
        <v>16250</v>
      </c>
      <c r="M38" s="111"/>
      <c r="N38" s="112">
        <f t="shared" si="7"/>
        <v>16250</v>
      </c>
      <c r="O38" s="78"/>
    </row>
    <row r="39" spans="1:15">
      <c r="A39" s="78">
        <v>33</v>
      </c>
      <c r="B39" s="70" t="s">
        <v>93</v>
      </c>
      <c r="C39" s="76">
        <v>6</v>
      </c>
      <c r="D39" s="76">
        <v>27</v>
      </c>
      <c r="E39" s="80">
        <f t="shared" si="1"/>
        <v>33</v>
      </c>
      <c r="F39" s="80"/>
      <c r="G39" s="80"/>
      <c r="H39" s="78">
        <f t="shared" si="2"/>
        <v>0</v>
      </c>
      <c r="I39" s="78">
        <f t="shared" si="3"/>
        <v>33</v>
      </c>
      <c r="J39" s="111">
        <f t="shared" si="4"/>
        <v>20625</v>
      </c>
      <c r="K39" s="111">
        <f t="shared" si="5"/>
        <v>0</v>
      </c>
      <c r="L39" s="111">
        <f t="shared" si="6"/>
        <v>20625</v>
      </c>
      <c r="M39" s="111"/>
      <c r="N39" s="112">
        <f t="shared" si="7"/>
        <v>20625</v>
      </c>
      <c r="O39" s="78"/>
    </row>
    <row r="40" spans="1:15">
      <c r="A40" s="78">
        <v>34</v>
      </c>
      <c r="B40" s="70" t="s">
        <v>94</v>
      </c>
      <c r="C40" s="76">
        <v>1</v>
      </c>
      <c r="D40" s="76">
        <v>1</v>
      </c>
      <c r="E40" s="80">
        <f t="shared" si="1"/>
        <v>2</v>
      </c>
      <c r="F40" s="80"/>
      <c r="G40" s="80"/>
      <c r="H40" s="78">
        <f t="shared" si="2"/>
        <v>0</v>
      </c>
      <c r="I40" s="78">
        <f t="shared" si="3"/>
        <v>2</v>
      </c>
      <c r="J40" s="111">
        <f t="shared" si="4"/>
        <v>1250</v>
      </c>
      <c r="K40" s="111">
        <f t="shared" si="5"/>
        <v>0</v>
      </c>
      <c r="L40" s="111">
        <f t="shared" si="6"/>
        <v>1250</v>
      </c>
      <c r="M40" s="111"/>
      <c r="N40" s="112">
        <f t="shared" si="7"/>
        <v>1250</v>
      </c>
      <c r="O40" s="78"/>
    </row>
    <row r="41" spans="1:15">
      <c r="A41" s="78">
        <v>35</v>
      </c>
      <c r="B41" s="70" t="s">
        <v>95</v>
      </c>
      <c r="C41" s="76">
        <v>4</v>
      </c>
      <c r="D41" s="76">
        <v>4</v>
      </c>
      <c r="E41" s="80">
        <f t="shared" si="1"/>
        <v>8</v>
      </c>
      <c r="F41" s="80"/>
      <c r="G41" s="80"/>
      <c r="H41" s="78">
        <f t="shared" si="2"/>
        <v>0</v>
      </c>
      <c r="I41" s="78">
        <f t="shared" si="3"/>
        <v>8</v>
      </c>
      <c r="J41" s="111">
        <f t="shared" si="4"/>
        <v>5000</v>
      </c>
      <c r="K41" s="111">
        <f t="shared" si="5"/>
        <v>0</v>
      </c>
      <c r="L41" s="111">
        <f t="shared" si="6"/>
        <v>5000</v>
      </c>
      <c r="M41" s="111"/>
      <c r="N41" s="112">
        <f t="shared" si="7"/>
        <v>5000</v>
      </c>
      <c r="O41" s="78"/>
    </row>
    <row r="42" spans="1:15">
      <c r="A42" s="78">
        <v>36</v>
      </c>
      <c r="B42" s="70" t="s">
        <v>96</v>
      </c>
      <c r="C42" s="76">
        <v>1</v>
      </c>
      <c r="D42" s="76">
        <v>17</v>
      </c>
      <c r="E42" s="80">
        <f t="shared" si="1"/>
        <v>18</v>
      </c>
      <c r="F42" s="80"/>
      <c r="G42" s="80"/>
      <c r="H42" s="78">
        <f t="shared" si="2"/>
        <v>0</v>
      </c>
      <c r="I42" s="78">
        <f t="shared" si="3"/>
        <v>18</v>
      </c>
      <c r="J42" s="111">
        <f t="shared" si="4"/>
        <v>11250</v>
      </c>
      <c r="K42" s="111">
        <f t="shared" si="5"/>
        <v>0</v>
      </c>
      <c r="L42" s="111">
        <f t="shared" si="6"/>
        <v>11250</v>
      </c>
      <c r="M42" s="111"/>
      <c r="N42" s="112">
        <f t="shared" si="7"/>
        <v>11250</v>
      </c>
      <c r="O42" s="78"/>
    </row>
    <row r="43" spans="1:15">
      <c r="A43" s="78">
        <v>37</v>
      </c>
      <c r="B43" s="70" t="s">
        <v>178</v>
      </c>
      <c r="C43" s="76">
        <v>4</v>
      </c>
      <c r="D43" s="76">
        <v>59</v>
      </c>
      <c r="E43" s="80">
        <f t="shared" si="1"/>
        <v>63</v>
      </c>
      <c r="F43" s="80"/>
      <c r="G43" s="80"/>
      <c r="H43" s="78">
        <f t="shared" si="2"/>
        <v>0</v>
      </c>
      <c r="I43" s="78">
        <f t="shared" si="3"/>
        <v>63</v>
      </c>
      <c r="J43" s="111">
        <f t="shared" si="4"/>
        <v>39375</v>
      </c>
      <c r="K43" s="111">
        <f t="shared" si="5"/>
        <v>0</v>
      </c>
      <c r="L43" s="111">
        <f t="shared" si="6"/>
        <v>39375</v>
      </c>
      <c r="M43" s="111"/>
      <c r="N43" s="112">
        <f t="shared" si="7"/>
        <v>39375</v>
      </c>
      <c r="O43" s="78" t="s">
        <v>179</v>
      </c>
    </row>
    <row r="44" spans="1:15">
      <c r="A44" s="78">
        <v>38</v>
      </c>
      <c r="B44" s="70" t="s">
        <v>97</v>
      </c>
      <c r="C44" s="76">
        <v>8</v>
      </c>
      <c r="D44" s="76">
        <v>18</v>
      </c>
      <c r="E44" s="80">
        <f t="shared" si="1"/>
        <v>26</v>
      </c>
      <c r="F44" s="80"/>
      <c r="G44" s="80"/>
      <c r="H44" s="78">
        <f t="shared" si="2"/>
        <v>0</v>
      </c>
      <c r="I44" s="78">
        <f t="shared" si="3"/>
        <v>26</v>
      </c>
      <c r="J44" s="111">
        <f t="shared" si="4"/>
        <v>16250</v>
      </c>
      <c r="K44" s="111">
        <f t="shared" si="5"/>
        <v>0</v>
      </c>
      <c r="L44" s="111">
        <f t="shared" si="6"/>
        <v>16250</v>
      </c>
      <c r="M44" s="111"/>
      <c r="N44" s="112">
        <f t="shared" si="7"/>
        <v>16250</v>
      </c>
      <c r="O44" s="100"/>
    </row>
    <row r="45" spans="1:15">
      <c r="A45" s="78"/>
      <c r="B45" s="80"/>
      <c r="C45" s="78"/>
      <c r="D45" s="78"/>
      <c r="E45" s="80"/>
      <c r="F45" s="80"/>
      <c r="G45" s="80"/>
      <c r="H45" s="78">
        <f t="shared" ref="H45" si="8">F45+G45</f>
        <v>0</v>
      </c>
      <c r="I45" s="78">
        <f t="shared" ref="I45" si="9">E45+H45</f>
        <v>0</v>
      </c>
      <c r="J45" s="111">
        <f t="shared" ref="J45" si="10">E45*500</f>
        <v>0</v>
      </c>
      <c r="K45" s="111">
        <f t="shared" ref="K45" si="11">H45*625</f>
        <v>0</v>
      </c>
      <c r="L45" s="111">
        <f t="shared" ref="L45" si="12">J45+K45</f>
        <v>0</v>
      </c>
      <c r="M45" s="111"/>
      <c r="N45" s="112">
        <f t="shared" ref="N45" si="13">L45</f>
        <v>0</v>
      </c>
      <c r="O45" s="78"/>
    </row>
    <row r="46" spans="1:15" s="4" customFormat="1" ht="21" customHeight="1">
      <c r="A46" s="143" t="s">
        <v>169</v>
      </c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</row>
    <row r="47" spans="1:15" s="4" customFormat="1" ht="21" customHeight="1">
      <c r="A47" s="32" t="s">
        <v>170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1:15" s="4" customFormat="1" ht="21" customHeight="1">
      <c r="A48" s="33" t="s">
        <v>171</v>
      </c>
      <c r="B48" s="33"/>
      <c r="C48" s="34"/>
      <c r="D48" s="34"/>
      <c r="E48" s="34"/>
      <c r="F48" s="34"/>
      <c r="G48" s="34"/>
      <c r="H48" s="34"/>
      <c r="I48" s="34"/>
      <c r="J48" s="33"/>
      <c r="K48" s="34"/>
      <c r="L48" s="34"/>
      <c r="M48" s="34"/>
      <c r="N48" s="20"/>
      <c r="O48" s="20"/>
    </row>
    <row r="49" spans="1:15" s="4" customFormat="1" ht="16.5" customHeight="1">
      <c r="A49" s="33"/>
      <c r="B49" s="33"/>
      <c r="C49" s="34"/>
      <c r="D49" s="34"/>
      <c r="E49" s="34"/>
      <c r="F49" s="34"/>
      <c r="G49" s="34"/>
      <c r="H49" s="34"/>
      <c r="I49" s="34"/>
      <c r="J49" s="33"/>
      <c r="K49" s="34"/>
      <c r="L49" s="34"/>
      <c r="M49" s="34"/>
      <c r="N49" s="20"/>
      <c r="O49" s="20"/>
    </row>
    <row r="50" spans="1:15" s="4" customFormat="1" ht="24.75" customHeight="1">
      <c r="B50" s="7" t="s">
        <v>23</v>
      </c>
      <c r="C50" s="8"/>
      <c r="D50" s="9"/>
      <c r="E50" s="10"/>
      <c r="F50" s="9"/>
      <c r="G50" s="6"/>
      <c r="H50" s="11" t="s">
        <v>24</v>
      </c>
      <c r="J50" s="12"/>
      <c r="K50" s="6"/>
      <c r="L50" s="13" t="s">
        <v>25</v>
      </c>
      <c r="M50" s="6"/>
      <c r="O50" s="20"/>
    </row>
  </sheetData>
  <autoFilter ref="A5:O50"/>
  <mergeCells count="16">
    <mergeCell ref="A46:O46"/>
    <mergeCell ref="A1:O1"/>
    <mergeCell ref="A2:O2"/>
    <mergeCell ref="A3:A5"/>
    <mergeCell ref="B3:B5"/>
    <mergeCell ref="C3:I3"/>
    <mergeCell ref="J3:L3"/>
    <mergeCell ref="N3:N5"/>
    <mergeCell ref="O3:O5"/>
    <mergeCell ref="C4:E4"/>
    <mergeCell ref="F4:H4"/>
    <mergeCell ref="I4:I5"/>
    <mergeCell ref="J4:J5"/>
    <mergeCell ref="K4:K5"/>
    <mergeCell ref="L4:L5"/>
    <mergeCell ref="M3:M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  <ignoredErrors>
    <ignoredError sqref="E8:E45 G8:K19 C6:L7 N7:N44 G21:K25 H20:K20 G27:K45 H26:K26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Zeros="0" workbookViewId="0">
      <selection activeCell="L13" sqref="L13"/>
    </sheetView>
  </sheetViews>
  <sheetFormatPr defaultRowHeight="13.5"/>
  <cols>
    <col min="1" max="1" width="5.875" style="30" customWidth="1"/>
    <col min="2" max="2" width="14.125" style="30" customWidth="1"/>
    <col min="3" max="3" width="7.875" style="30" customWidth="1"/>
    <col min="4" max="4" width="7.375" style="30" customWidth="1"/>
    <col min="5" max="5" width="9" style="30"/>
    <col min="6" max="6" width="11.625" style="42" customWidth="1"/>
    <col min="7" max="7" width="10.375" style="30" customWidth="1"/>
    <col min="8" max="8" width="12.75" style="30" bestFit="1" customWidth="1"/>
    <col min="9" max="9" width="12.25" style="30" bestFit="1" customWidth="1"/>
    <col min="10" max="10" width="19.5" style="87" customWidth="1"/>
    <col min="11" max="16384" width="9" style="30"/>
  </cols>
  <sheetData>
    <row r="1" spans="1:11" ht="30" customHeight="1">
      <c r="A1" s="159" t="s">
        <v>187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1" ht="20.25" customHeight="1">
      <c r="A2" s="92" t="s">
        <v>26</v>
      </c>
      <c r="B2" s="15"/>
      <c r="C2" s="16"/>
      <c r="D2" s="16"/>
      <c r="E2" s="16"/>
      <c r="F2" s="25"/>
      <c r="G2" s="17" t="s">
        <v>201</v>
      </c>
      <c r="H2" s="17"/>
      <c r="I2" s="17" t="s">
        <v>27</v>
      </c>
      <c r="J2" s="18"/>
    </row>
    <row r="3" spans="1:11" ht="18" customHeight="1">
      <c r="A3" s="160" t="s">
        <v>0</v>
      </c>
      <c r="B3" s="160" t="s">
        <v>28</v>
      </c>
      <c r="C3" s="161" t="s">
        <v>29</v>
      </c>
      <c r="D3" s="161"/>
      <c r="E3" s="161"/>
      <c r="F3" s="161" t="s">
        <v>30</v>
      </c>
      <c r="G3" s="161"/>
      <c r="H3" s="161"/>
      <c r="I3" s="162" t="s">
        <v>31</v>
      </c>
      <c r="J3" s="163" t="s">
        <v>32</v>
      </c>
    </row>
    <row r="4" spans="1:11" ht="25.5" customHeight="1">
      <c r="A4" s="160"/>
      <c r="B4" s="160"/>
      <c r="C4" s="94" t="s">
        <v>33</v>
      </c>
      <c r="D4" s="94" t="s">
        <v>34</v>
      </c>
      <c r="E4" s="94" t="s">
        <v>22</v>
      </c>
      <c r="F4" s="26" t="s">
        <v>33</v>
      </c>
      <c r="G4" s="19" t="s">
        <v>34</v>
      </c>
      <c r="H4" s="94" t="s">
        <v>22</v>
      </c>
      <c r="I4" s="162"/>
      <c r="J4" s="164"/>
    </row>
    <row r="5" spans="1:11" ht="15" customHeight="1">
      <c r="A5" s="21"/>
      <c r="B5" s="21" t="s">
        <v>35</v>
      </c>
      <c r="C5" s="21">
        <f t="shared" ref="C5:I5" si="0">SUM(C6:C87)</f>
        <v>2792</v>
      </c>
      <c r="D5" s="21">
        <f t="shared" si="0"/>
        <v>1085</v>
      </c>
      <c r="E5" s="21">
        <f t="shared" si="0"/>
        <v>3877</v>
      </c>
      <c r="F5" s="21">
        <f t="shared" si="0"/>
        <v>872500</v>
      </c>
      <c r="G5" s="21">
        <f t="shared" si="0"/>
        <v>406875</v>
      </c>
      <c r="H5" s="21">
        <f t="shared" si="0"/>
        <v>1279375</v>
      </c>
      <c r="I5" s="21">
        <f t="shared" si="0"/>
        <v>1279375</v>
      </c>
      <c r="J5" s="82"/>
      <c r="K5" s="39"/>
    </row>
    <row r="6" spans="1:11" ht="15" customHeight="1">
      <c r="A6" s="40">
        <v>1</v>
      </c>
      <c r="B6" s="68" t="s">
        <v>100</v>
      </c>
      <c r="C6" s="76">
        <v>19</v>
      </c>
      <c r="D6" s="40"/>
      <c r="E6" s="40">
        <f>C6+D6</f>
        <v>19</v>
      </c>
      <c r="F6" s="77">
        <f>C6*312.5</f>
        <v>5937.5</v>
      </c>
      <c r="G6" s="77">
        <f>D6*375</f>
        <v>0</v>
      </c>
      <c r="H6" s="77">
        <f>F6+G6</f>
        <v>5937.5</v>
      </c>
      <c r="I6" s="41">
        <f>H6</f>
        <v>5937.5</v>
      </c>
      <c r="J6" s="83"/>
      <c r="K6" s="39"/>
    </row>
    <row r="7" spans="1:11" ht="15" customHeight="1">
      <c r="A7" s="40">
        <v>2</v>
      </c>
      <c r="B7" s="70" t="s">
        <v>68</v>
      </c>
      <c r="C7" s="76">
        <v>8</v>
      </c>
      <c r="D7" s="76">
        <v>1</v>
      </c>
      <c r="E7" s="40">
        <f t="shared" ref="E7:E70" si="1">C7+D7</f>
        <v>9</v>
      </c>
      <c r="F7" s="77">
        <f t="shared" ref="F7:F69" si="2">C7*312.5</f>
        <v>2500</v>
      </c>
      <c r="G7" s="77">
        <f t="shared" ref="G7:G69" si="3">D7*375</f>
        <v>375</v>
      </c>
      <c r="H7" s="77">
        <f t="shared" ref="H7:H70" si="4">F7+G7</f>
        <v>2875</v>
      </c>
      <c r="I7" s="41">
        <f t="shared" ref="I7:I70" si="5">H7</f>
        <v>2875</v>
      </c>
      <c r="J7" s="83"/>
      <c r="K7" s="39"/>
    </row>
    <row r="8" spans="1:11" ht="15" customHeight="1">
      <c r="A8" s="40">
        <v>3</v>
      </c>
      <c r="B8" s="68" t="s">
        <v>101</v>
      </c>
      <c r="C8" s="76">
        <v>71</v>
      </c>
      <c r="D8" s="40"/>
      <c r="E8" s="40">
        <f t="shared" si="1"/>
        <v>71</v>
      </c>
      <c r="F8" s="77">
        <f t="shared" si="2"/>
        <v>22187.5</v>
      </c>
      <c r="G8" s="77">
        <f t="shared" si="3"/>
        <v>0</v>
      </c>
      <c r="H8" s="77">
        <f t="shared" si="4"/>
        <v>22187.5</v>
      </c>
      <c r="I8" s="41">
        <f t="shared" si="5"/>
        <v>22187.5</v>
      </c>
      <c r="J8" s="83"/>
      <c r="K8" s="39"/>
    </row>
    <row r="9" spans="1:11" ht="15" customHeight="1">
      <c r="A9" s="40">
        <v>4</v>
      </c>
      <c r="B9" s="68" t="s">
        <v>102</v>
      </c>
      <c r="C9" s="76">
        <v>16</v>
      </c>
      <c r="D9" s="40"/>
      <c r="E9" s="40">
        <f t="shared" si="1"/>
        <v>16</v>
      </c>
      <c r="F9" s="77">
        <f t="shared" si="2"/>
        <v>5000</v>
      </c>
      <c r="G9" s="77">
        <f t="shared" si="3"/>
        <v>0</v>
      </c>
      <c r="H9" s="77">
        <f t="shared" si="4"/>
        <v>5000</v>
      </c>
      <c r="I9" s="41">
        <f t="shared" si="5"/>
        <v>5000</v>
      </c>
      <c r="J9" s="83"/>
      <c r="K9" s="39"/>
    </row>
    <row r="10" spans="1:11" ht="15" customHeight="1">
      <c r="A10" s="40">
        <v>5</v>
      </c>
      <c r="B10" s="68" t="s">
        <v>98</v>
      </c>
      <c r="C10" s="76">
        <f>56+5</f>
        <v>61</v>
      </c>
      <c r="D10" s="40"/>
      <c r="E10" s="40">
        <f t="shared" si="1"/>
        <v>61</v>
      </c>
      <c r="F10" s="77">
        <f t="shared" si="2"/>
        <v>19062.5</v>
      </c>
      <c r="G10" s="77">
        <f t="shared" si="3"/>
        <v>0</v>
      </c>
      <c r="H10" s="77">
        <f t="shared" si="4"/>
        <v>19062.5</v>
      </c>
      <c r="I10" s="41">
        <f t="shared" si="5"/>
        <v>19062.5</v>
      </c>
      <c r="J10" s="84" t="s">
        <v>184</v>
      </c>
      <c r="K10" s="39"/>
    </row>
    <row r="11" spans="1:11" ht="15" customHeight="1">
      <c r="A11" s="40">
        <v>6</v>
      </c>
      <c r="B11" s="68" t="s">
        <v>103</v>
      </c>
      <c r="C11" s="76">
        <v>48</v>
      </c>
      <c r="D11" s="40"/>
      <c r="E11" s="40">
        <f t="shared" si="1"/>
        <v>48</v>
      </c>
      <c r="F11" s="77">
        <f t="shared" si="2"/>
        <v>15000</v>
      </c>
      <c r="G11" s="77">
        <f t="shared" si="3"/>
        <v>0</v>
      </c>
      <c r="H11" s="77">
        <f t="shared" si="4"/>
        <v>15000</v>
      </c>
      <c r="I11" s="41">
        <f t="shared" si="5"/>
        <v>15000</v>
      </c>
      <c r="J11" s="83"/>
      <c r="K11" s="39"/>
    </row>
    <row r="12" spans="1:11" ht="15" customHeight="1">
      <c r="A12" s="40">
        <v>7</v>
      </c>
      <c r="B12" s="68" t="s">
        <v>104</v>
      </c>
      <c r="C12" s="76">
        <v>30</v>
      </c>
      <c r="D12" s="76"/>
      <c r="E12" s="40">
        <f t="shared" si="1"/>
        <v>30</v>
      </c>
      <c r="F12" s="77">
        <f t="shared" si="2"/>
        <v>9375</v>
      </c>
      <c r="G12" s="77">
        <f t="shared" si="3"/>
        <v>0</v>
      </c>
      <c r="H12" s="77">
        <f t="shared" si="4"/>
        <v>9375</v>
      </c>
      <c r="I12" s="41">
        <f t="shared" si="5"/>
        <v>9375</v>
      </c>
      <c r="J12" s="83"/>
      <c r="K12" s="39"/>
    </row>
    <row r="13" spans="1:11" ht="15" customHeight="1">
      <c r="A13" s="40">
        <v>8</v>
      </c>
      <c r="B13" s="68" t="s">
        <v>105</v>
      </c>
      <c r="C13" s="76">
        <v>54</v>
      </c>
      <c r="D13" s="40"/>
      <c r="E13" s="40">
        <f t="shared" si="1"/>
        <v>54</v>
      </c>
      <c r="F13" s="77">
        <f t="shared" si="2"/>
        <v>16875</v>
      </c>
      <c r="G13" s="77">
        <f t="shared" si="3"/>
        <v>0</v>
      </c>
      <c r="H13" s="77">
        <f t="shared" si="4"/>
        <v>16875</v>
      </c>
      <c r="I13" s="41">
        <f t="shared" si="5"/>
        <v>16875</v>
      </c>
      <c r="J13" s="83" t="s">
        <v>205</v>
      </c>
      <c r="K13" s="39"/>
    </row>
    <row r="14" spans="1:11" ht="15" customHeight="1">
      <c r="A14" s="40">
        <v>9</v>
      </c>
      <c r="B14" s="68" t="s">
        <v>106</v>
      </c>
      <c r="C14" s="76">
        <v>19</v>
      </c>
      <c r="D14" s="40"/>
      <c r="E14" s="40">
        <f t="shared" si="1"/>
        <v>19</v>
      </c>
      <c r="F14" s="77">
        <f t="shared" si="2"/>
        <v>5937.5</v>
      </c>
      <c r="G14" s="77">
        <f t="shared" si="3"/>
        <v>0</v>
      </c>
      <c r="H14" s="77">
        <f t="shared" si="4"/>
        <v>5937.5</v>
      </c>
      <c r="I14" s="41">
        <f t="shared" si="5"/>
        <v>5937.5</v>
      </c>
      <c r="J14" s="83"/>
      <c r="K14" s="39"/>
    </row>
    <row r="15" spans="1:11" ht="15" customHeight="1">
      <c r="A15" s="40">
        <v>10</v>
      </c>
      <c r="B15" s="68" t="s">
        <v>107</v>
      </c>
      <c r="C15" s="76">
        <v>63</v>
      </c>
      <c r="D15" s="40"/>
      <c r="E15" s="40">
        <f t="shared" si="1"/>
        <v>63</v>
      </c>
      <c r="F15" s="77">
        <f t="shared" si="2"/>
        <v>19687.5</v>
      </c>
      <c r="G15" s="77">
        <f t="shared" si="3"/>
        <v>0</v>
      </c>
      <c r="H15" s="77">
        <f t="shared" si="4"/>
        <v>19687.5</v>
      </c>
      <c r="I15" s="41">
        <f t="shared" si="5"/>
        <v>19687.5</v>
      </c>
      <c r="J15" s="83"/>
      <c r="K15" s="39"/>
    </row>
    <row r="16" spans="1:11" ht="15" customHeight="1">
      <c r="A16" s="40">
        <v>11</v>
      </c>
      <c r="B16" s="68" t="s">
        <v>108</v>
      </c>
      <c r="C16" s="76">
        <v>10</v>
      </c>
      <c r="D16" s="40"/>
      <c r="E16" s="40">
        <f t="shared" si="1"/>
        <v>10</v>
      </c>
      <c r="F16" s="77">
        <f t="shared" si="2"/>
        <v>3125</v>
      </c>
      <c r="G16" s="77">
        <f t="shared" si="3"/>
        <v>0</v>
      </c>
      <c r="H16" s="77">
        <f t="shared" si="4"/>
        <v>3125</v>
      </c>
      <c r="I16" s="41">
        <f t="shared" si="5"/>
        <v>3125</v>
      </c>
      <c r="J16" s="84"/>
      <c r="K16" s="39"/>
    </row>
    <row r="17" spans="1:11" ht="15" customHeight="1">
      <c r="A17" s="40">
        <v>12</v>
      </c>
      <c r="B17" s="68" t="s">
        <v>185</v>
      </c>
      <c r="C17" s="76">
        <v>40</v>
      </c>
      <c r="D17" s="40">
        <v>31</v>
      </c>
      <c r="E17" s="40">
        <f t="shared" si="1"/>
        <v>71</v>
      </c>
      <c r="F17" s="77">
        <f t="shared" si="2"/>
        <v>12500</v>
      </c>
      <c r="G17" s="77">
        <f t="shared" si="3"/>
        <v>11625</v>
      </c>
      <c r="H17" s="77">
        <f t="shared" si="4"/>
        <v>24125</v>
      </c>
      <c r="I17" s="41">
        <f t="shared" si="5"/>
        <v>24125</v>
      </c>
      <c r="J17" s="84"/>
      <c r="K17" s="39"/>
    </row>
    <row r="18" spans="1:11" ht="15" customHeight="1">
      <c r="A18" s="40">
        <v>13</v>
      </c>
      <c r="B18" s="68" t="s">
        <v>109</v>
      </c>
      <c r="C18" s="76">
        <v>55</v>
      </c>
      <c r="D18" s="40"/>
      <c r="E18" s="40">
        <f t="shared" si="1"/>
        <v>55</v>
      </c>
      <c r="F18" s="77">
        <f t="shared" si="2"/>
        <v>17187.5</v>
      </c>
      <c r="G18" s="77">
        <f t="shared" si="3"/>
        <v>0</v>
      </c>
      <c r="H18" s="77">
        <f t="shared" si="4"/>
        <v>17187.5</v>
      </c>
      <c r="I18" s="41">
        <f t="shared" si="5"/>
        <v>17187.5</v>
      </c>
      <c r="J18" s="83"/>
      <c r="K18" s="39"/>
    </row>
    <row r="19" spans="1:11" ht="15" customHeight="1">
      <c r="A19" s="40">
        <v>14</v>
      </c>
      <c r="B19" s="68" t="s">
        <v>110</v>
      </c>
      <c r="C19" s="76">
        <v>22</v>
      </c>
      <c r="D19" s="40"/>
      <c r="E19" s="40">
        <f t="shared" si="1"/>
        <v>22</v>
      </c>
      <c r="F19" s="77">
        <f t="shared" si="2"/>
        <v>6875</v>
      </c>
      <c r="G19" s="77">
        <f t="shared" si="3"/>
        <v>0</v>
      </c>
      <c r="H19" s="77">
        <f t="shared" si="4"/>
        <v>6875</v>
      </c>
      <c r="I19" s="41">
        <f t="shared" si="5"/>
        <v>6875</v>
      </c>
      <c r="J19" s="84"/>
      <c r="K19" s="39"/>
    </row>
    <row r="20" spans="1:11" ht="15" customHeight="1">
      <c r="A20" s="40">
        <v>15</v>
      </c>
      <c r="B20" s="68" t="s">
        <v>111</v>
      </c>
      <c r="C20" s="76">
        <v>80</v>
      </c>
      <c r="D20" s="40"/>
      <c r="E20" s="40">
        <f t="shared" si="1"/>
        <v>80</v>
      </c>
      <c r="F20" s="77">
        <f t="shared" si="2"/>
        <v>25000</v>
      </c>
      <c r="G20" s="77">
        <f t="shared" si="3"/>
        <v>0</v>
      </c>
      <c r="H20" s="77">
        <f t="shared" si="4"/>
        <v>25000</v>
      </c>
      <c r="I20" s="41">
        <f t="shared" si="5"/>
        <v>25000</v>
      </c>
      <c r="J20" s="70"/>
      <c r="K20" s="39"/>
    </row>
    <row r="21" spans="1:11" ht="15" customHeight="1">
      <c r="A21" s="40">
        <v>16</v>
      </c>
      <c r="B21" s="68" t="s">
        <v>86</v>
      </c>
      <c r="C21" s="76">
        <v>20</v>
      </c>
      <c r="D21" s="40"/>
      <c r="E21" s="40">
        <f t="shared" si="1"/>
        <v>20</v>
      </c>
      <c r="F21" s="77">
        <f t="shared" si="2"/>
        <v>6250</v>
      </c>
      <c r="G21" s="77">
        <f t="shared" si="3"/>
        <v>0</v>
      </c>
      <c r="H21" s="77">
        <f t="shared" si="4"/>
        <v>6250</v>
      </c>
      <c r="I21" s="41">
        <f t="shared" si="5"/>
        <v>6250</v>
      </c>
      <c r="J21" s="83"/>
      <c r="K21" s="39"/>
    </row>
    <row r="22" spans="1:11" ht="15" customHeight="1">
      <c r="A22" s="40">
        <v>17</v>
      </c>
      <c r="B22" s="68" t="s">
        <v>87</v>
      </c>
      <c r="C22" s="76">
        <v>114</v>
      </c>
      <c r="D22" s="40"/>
      <c r="E22" s="40">
        <f t="shared" si="1"/>
        <v>114</v>
      </c>
      <c r="F22" s="77">
        <f t="shared" si="2"/>
        <v>35625</v>
      </c>
      <c r="G22" s="77">
        <f t="shared" si="3"/>
        <v>0</v>
      </c>
      <c r="H22" s="77">
        <f t="shared" si="4"/>
        <v>35625</v>
      </c>
      <c r="I22" s="41">
        <f t="shared" si="5"/>
        <v>35625</v>
      </c>
      <c r="J22" s="83"/>
      <c r="K22" s="39"/>
    </row>
    <row r="23" spans="1:11" ht="15" customHeight="1">
      <c r="A23" s="40">
        <v>18</v>
      </c>
      <c r="B23" s="68" t="s">
        <v>112</v>
      </c>
      <c r="C23" s="76">
        <v>39</v>
      </c>
      <c r="D23" s="40"/>
      <c r="E23" s="40">
        <f t="shared" si="1"/>
        <v>39</v>
      </c>
      <c r="F23" s="77">
        <f t="shared" si="2"/>
        <v>12187.5</v>
      </c>
      <c r="G23" s="77">
        <f t="shared" si="3"/>
        <v>0</v>
      </c>
      <c r="H23" s="77">
        <f t="shared" si="4"/>
        <v>12187.5</v>
      </c>
      <c r="I23" s="41">
        <f t="shared" si="5"/>
        <v>12187.5</v>
      </c>
      <c r="J23" s="83"/>
      <c r="K23" s="39"/>
    </row>
    <row r="24" spans="1:11" ht="15" customHeight="1">
      <c r="A24" s="40">
        <v>19</v>
      </c>
      <c r="B24" s="68" t="s">
        <v>113</v>
      </c>
      <c r="C24" s="76">
        <v>75</v>
      </c>
      <c r="D24" s="40"/>
      <c r="E24" s="40">
        <f t="shared" si="1"/>
        <v>75</v>
      </c>
      <c r="F24" s="77">
        <f t="shared" si="2"/>
        <v>23437.5</v>
      </c>
      <c r="G24" s="77">
        <f t="shared" si="3"/>
        <v>0</v>
      </c>
      <c r="H24" s="77">
        <f t="shared" si="4"/>
        <v>23437.5</v>
      </c>
      <c r="I24" s="41">
        <f t="shared" si="5"/>
        <v>23437.5</v>
      </c>
      <c r="J24" s="83"/>
      <c r="K24" s="39"/>
    </row>
    <row r="25" spans="1:11" ht="15" customHeight="1">
      <c r="A25" s="40">
        <v>20</v>
      </c>
      <c r="B25" s="68" t="s">
        <v>114</v>
      </c>
      <c r="C25" s="76">
        <v>86</v>
      </c>
      <c r="D25" s="40"/>
      <c r="E25" s="40">
        <f t="shared" si="1"/>
        <v>86</v>
      </c>
      <c r="F25" s="77">
        <f t="shared" si="2"/>
        <v>26875</v>
      </c>
      <c r="G25" s="77">
        <f t="shared" si="3"/>
        <v>0</v>
      </c>
      <c r="H25" s="77">
        <f t="shared" si="4"/>
        <v>26875</v>
      </c>
      <c r="I25" s="41">
        <f t="shared" si="5"/>
        <v>26875</v>
      </c>
      <c r="J25" s="83"/>
      <c r="K25" s="39"/>
    </row>
    <row r="26" spans="1:11" ht="15" customHeight="1">
      <c r="A26" s="40">
        <v>21</v>
      </c>
      <c r="B26" s="68" t="s">
        <v>115</v>
      </c>
      <c r="C26" s="76">
        <v>141</v>
      </c>
      <c r="D26" s="40"/>
      <c r="E26" s="40">
        <f t="shared" si="1"/>
        <v>141</v>
      </c>
      <c r="F26" s="77">
        <f t="shared" si="2"/>
        <v>44062.5</v>
      </c>
      <c r="G26" s="77">
        <f t="shared" si="3"/>
        <v>0</v>
      </c>
      <c r="H26" s="77">
        <f t="shared" si="4"/>
        <v>44062.5</v>
      </c>
      <c r="I26" s="41">
        <f t="shared" si="5"/>
        <v>44062.5</v>
      </c>
      <c r="J26" s="83"/>
      <c r="K26" s="39"/>
    </row>
    <row r="27" spans="1:11" ht="15" customHeight="1">
      <c r="A27" s="40">
        <v>22</v>
      </c>
      <c r="B27" s="68" t="s">
        <v>116</v>
      </c>
      <c r="C27" s="76">
        <v>8</v>
      </c>
      <c r="D27" s="40"/>
      <c r="E27" s="40">
        <f t="shared" si="1"/>
        <v>8</v>
      </c>
      <c r="F27" s="77">
        <f t="shared" si="2"/>
        <v>2500</v>
      </c>
      <c r="G27" s="77">
        <f t="shared" si="3"/>
        <v>0</v>
      </c>
      <c r="H27" s="77">
        <f t="shared" si="4"/>
        <v>2500</v>
      </c>
      <c r="I27" s="41">
        <f t="shared" si="5"/>
        <v>2500</v>
      </c>
      <c r="J27" s="83"/>
      <c r="K27" s="39"/>
    </row>
    <row r="28" spans="1:11" ht="15" customHeight="1">
      <c r="A28" s="40">
        <v>23</v>
      </c>
      <c r="B28" s="68" t="s">
        <v>117</v>
      </c>
      <c r="C28" s="76">
        <v>20</v>
      </c>
      <c r="D28" s="40"/>
      <c r="E28" s="40">
        <f t="shared" si="1"/>
        <v>20</v>
      </c>
      <c r="F28" s="77">
        <f t="shared" si="2"/>
        <v>6250</v>
      </c>
      <c r="G28" s="77">
        <f t="shared" si="3"/>
        <v>0</v>
      </c>
      <c r="H28" s="77">
        <f t="shared" si="4"/>
        <v>6250</v>
      </c>
      <c r="I28" s="41">
        <f t="shared" si="5"/>
        <v>6250</v>
      </c>
      <c r="J28" s="84"/>
      <c r="K28" s="39"/>
    </row>
    <row r="29" spans="1:11" ht="15" customHeight="1">
      <c r="A29" s="40">
        <v>24</v>
      </c>
      <c r="B29" s="68" t="s">
        <v>118</v>
      </c>
      <c r="C29" s="76">
        <v>34</v>
      </c>
      <c r="D29" s="40"/>
      <c r="E29" s="40">
        <f t="shared" si="1"/>
        <v>34</v>
      </c>
      <c r="F29" s="77">
        <f t="shared" si="2"/>
        <v>10625</v>
      </c>
      <c r="G29" s="77">
        <f t="shared" si="3"/>
        <v>0</v>
      </c>
      <c r="H29" s="77">
        <f t="shared" si="4"/>
        <v>10625</v>
      </c>
      <c r="I29" s="41">
        <f t="shared" si="5"/>
        <v>10625</v>
      </c>
      <c r="J29" s="84"/>
      <c r="K29" s="39"/>
    </row>
    <row r="30" spans="1:11" ht="15" customHeight="1">
      <c r="A30" s="40">
        <v>25</v>
      </c>
      <c r="B30" s="68" t="s">
        <v>119</v>
      </c>
      <c r="C30" s="76">
        <v>32</v>
      </c>
      <c r="D30" s="40"/>
      <c r="E30" s="40">
        <f t="shared" si="1"/>
        <v>32</v>
      </c>
      <c r="F30" s="77">
        <f t="shared" si="2"/>
        <v>10000</v>
      </c>
      <c r="G30" s="77">
        <f t="shared" si="3"/>
        <v>0</v>
      </c>
      <c r="H30" s="77">
        <f t="shared" si="4"/>
        <v>10000</v>
      </c>
      <c r="I30" s="41">
        <f t="shared" si="5"/>
        <v>10000</v>
      </c>
      <c r="J30" s="84" t="s">
        <v>181</v>
      </c>
      <c r="K30" s="39"/>
    </row>
    <row r="31" spans="1:11" ht="15" customHeight="1">
      <c r="A31" s="40">
        <v>26</v>
      </c>
      <c r="B31" s="68" t="s">
        <v>120</v>
      </c>
      <c r="C31" s="76">
        <f>118+8</f>
        <v>126</v>
      </c>
      <c r="D31" s="40"/>
      <c r="E31" s="40">
        <f t="shared" si="1"/>
        <v>126</v>
      </c>
      <c r="F31" s="77">
        <f t="shared" si="2"/>
        <v>39375</v>
      </c>
      <c r="G31" s="77">
        <f t="shared" si="3"/>
        <v>0</v>
      </c>
      <c r="H31" s="77">
        <f t="shared" si="4"/>
        <v>39375</v>
      </c>
      <c r="I31" s="41">
        <f t="shared" si="5"/>
        <v>39375</v>
      </c>
      <c r="J31" s="83" t="s">
        <v>186</v>
      </c>
      <c r="K31" s="39"/>
    </row>
    <row r="32" spans="1:11" ht="15" customHeight="1">
      <c r="A32" s="40">
        <v>27</v>
      </c>
      <c r="B32" s="68" t="s">
        <v>121</v>
      </c>
      <c r="C32" s="76">
        <v>21</v>
      </c>
      <c r="D32" s="40"/>
      <c r="E32" s="40">
        <f t="shared" si="1"/>
        <v>21</v>
      </c>
      <c r="F32" s="77">
        <f t="shared" si="2"/>
        <v>6562.5</v>
      </c>
      <c r="G32" s="77">
        <f t="shared" si="3"/>
        <v>0</v>
      </c>
      <c r="H32" s="77">
        <f t="shared" si="4"/>
        <v>6562.5</v>
      </c>
      <c r="I32" s="41">
        <f t="shared" si="5"/>
        <v>6562.5</v>
      </c>
      <c r="J32" s="83"/>
      <c r="K32" s="39"/>
    </row>
    <row r="33" spans="1:11" ht="15" customHeight="1">
      <c r="A33" s="40">
        <v>28</v>
      </c>
      <c r="B33" s="68" t="s">
        <v>122</v>
      </c>
      <c r="C33" s="76">
        <v>21</v>
      </c>
      <c r="D33" s="40"/>
      <c r="E33" s="40">
        <f t="shared" si="1"/>
        <v>21</v>
      </c>
      <c r="F33" s="77">
        <f t="shared" si="2"/>
        <v>6562.5</v>
      </c>
      <c r="G33" s="77">
        <f t="shared" si="3"/>
        <v>0</v>
      </c>
      <c r="H33" s="77">
        <f t="shared" si="4"/>
        <v>6562.5</v>
      </c>
      <c r="I33" s="41">
        <f t="shared" si="5"/>
        <v>6562.5</v>
      </c>
      <c r="J33" s="83"/>
      <c r="K33" s="39"/>
    </row>
    <row r="34" spans="1:11" ht="15" customHeight="1">
      <c r="A34" s="40">
        <v>29</v>
      </c>
      <c r="B34" s="68" t="s">
        <v>123</v>
      </c>
      <c r="C34" s="76">
        <v>29</v>
      </c>
      <c r="D34" s="40"/>
      <c r="E34" s="40">
        <f t="shared" si="1"/>
        <v>29</v>
      </c>
      <c r="F34" s="77">
        <f t="shared" si="2"/>
        <v>9062.5</v>
      </c>
      <c r="G34" s="77">
        <f t="shared" si="3"/>
        <v>0</v>
      </c>
      <c r="H34" s="77">
        <f t="shared" si="4"/>
        <v>9062.5</v>
      </c>
      <c r="I34" s="41">
        <f t="shared" si="5"/>
        <v>9062.5</v>
      </c>
      <c r="J34" s="83"/>
      <c r="K34" s="39"/>
    </row>
    <row r="35" spans="1:11" ht="15" customHeight="1">
      <c r="A35" s="40">
        <v>30</v>
      </c>
      <c r="B35" s="68" t="s">
        <v>124</v>
      </c>
      <c r="C35" s="76">
        <v>26</v>
      </c>
      <c r="D35" s="93"/>
      <c r="E35" s="40">
        <f t="shared" si="1"/>
        <v>26</v>
      </c>
      <c r="F35" s="77">
        <f t="shared" si="2"/>
        <v>8125</v>
      </c>
      <c r="G35" s="77">
        <f t="shared" si="3"/>
        <v>0</v>
      </c>
      <c r="H35" s="77">
        <f t="shared" si="4"/>
        <v>8125</v>
      </c>
      <c r="I35" s="41">
        <f t="shared" si="5"/>
        <v>8125</v>
      </c>
      <c r="J35" s="83"/>
      <c r="K35" s="39"/>
    </row>
    <row r="36" spans="1:11" ht="15" customHeight="1">
      <c r="A36" s="40">
        <v>31</v>
      </c>
      <c r="B36" s="68" t="s">
        <v>125</v>
      </c>
      <c r="C36" s="76">
        <v>79</v>
      </c>
      <c r="D36" s="40"/>
      <c r="E36" s="40">
        <f t="shared" si="1"/>
        <v>79</v>
      </c>
      <c r="F36" s="77">
        <f t="shared" si="2"/>
        <v>24687.5</v>
      </c>
      <c r="G36" s="77">
        <f t="shared" si="3"/>
        <v>0</v>
      </c>
      <c r="H36" s="77">
        <f t="shared" si="4"/>
        <v>24687.5</v>
      </c>
      <c r="I36" s="41">
        <f t="shared" si="5"/>
        <v>24687.5</v>
      </c>
      <c r="J36" s="83" t="s">
        <v>180</v>
      </c>
      <c r="K36" s="39"/>
    </row>
    <row r="37" spans="1:11" ht="15" customHeight="1">
      <c r="A37" s="40">
        <v>32</v>
      </c>
      <c r="B37" s="68" t="s">
        <v>126</v>
      </c>
      <c r="C37" s="76">
        <v>37</v>
      </c>
      <c r="D37" s="40"/>
      <c r="E37" s="40">
        <f t="shared" si="1"/>
        <v>37</v>
      </c>
      <c r="F37" s="77">
        <f t="shared" si="2"/>
        <v>11562.5</v>
      </c>
      <c r="G37" s="77">
        <f t="shared" si="3"/>
        <v>0</v>
      </c>
      <c r="H37" s="77">
        <f t="shared" si="4"/>
        <v>11562.5</v>
      </c>
      <c r="I37" s="41">
        <f t="shared" si="5"/>
        <v>11562.5</v>
      </c>
      <c r="J37" s="83"/>
      <c r="K37" s="39"/>
    </row>
    <row r="38" spans="1:11" ht="15" customHeight="1">
      <c r="A38" s="40">
        <v>33</v>
      </c>
      <c r="B38" s="68" t="s">
        <v>88</v>
      </c>
      <c r="C38" s="76">
        <v>41</v>
      </c>
      <c r="D38" s="76"/>
      <c r="E38" s="40">
        <f t="shared" si="1"/>
        <v>41</v>
      </c>
      <c r="F38" s="77">
        <f t="shared" si="2"/>
        <v>12812.5</v>
      </c>
      <c r="G38" s="77">
        <f t="shared" si="3"/>
        <v>0</v>
      </c>
      <c r="H38" s="77">
        <f t="shared" si="4"/>
        <v>12812.5</v>
      </c>
      <c r="I38" s="41">
        <f t="shared" si="5"/>
        <v>12812.5</v>
      </c>
      <c r="J38" s="83"/>
      <c r="K38" s="39"/>
    </row>
    <row r="39" spans="1:11" ht="15" customHeight="1">
      <c r="A39" s="40">
        <v>34</v>
      </c>
      <c r="B39" s="68" t="s">
        <v>89</v>
      </c>
      <c r="C39" s="76">
        <v>56</v>
      </c>
      <c r="D39" s="40"/>
      <c r="E39" s="40">
        <f t="shared" si="1"/>
        <v>56</v>
      </c>
      <c r="F39" s="77">
        <f t="shared" si="2"/>
        <v>17500</v>
      </c>
      <c r="G39" s="77">
        <f t="shared" si="3"/>
        <v>0</v>
      </c>
      <c r="H39" s="77">
        <f t="shared" si="4"/>
        <v>17500</v>
      </c>
      <c r="I39" s="41">
        <f t="shared" si="5"/>
        <v>17500</v>
      </c>
      <c r="J39" s="83"/>
      <c r="K39" s="39"/>
    </row>
    <row r="40" spans="1:11" ht="15" customHeight="1">
      <c r="A40" s="40">
        <v>35</v>
      </c>
      <c r="B40" s="68" t="s">
        <v>127</v>
      </c>
      <c r="C40" s="76">
        <v>49</v>
      </c>
      <c r="D40" s="40"/>
      <c r="E40" s="40">
        <f t="shared" si="1"/>
        <v>49</v>
      </c>
      <c r="F40" s="77">
        <f t="shared" si="2"/>
        <v>15312.5</v>
      </c>
      <c r="G40" s="77">
        <f t="shared" si="3"/>
        <v>0</v>
      </c>
      <c r="H40" s="77">
        <f t="shared" si="4"/>
        <v>15312.5</v>
      </c>
      <c r="I40" s="41">
        <f t="shared" si="5"/>
        <v>15312.5</v>
      </c>
      <c r="J40" s="83"/>
      <c r="K40" s="39"/>
    </row>
    <row r="41" spans="1:11" ht="15" customHeight="1">
      <c r="A41" s="40">
        <v>36</v>
      </c>
      <c r="B41" s="68" t="s">
        <v>128</v>
      </c>
      <c r="C41" s="76">
        <v>44</v>
      </c>
      <c r="D41" s="40"/>
      <c r="E41" s="40">
        <f t="shared" si="1"/>
        <v>44</v>
      </c>
      <c r="F41" s="77">
        <f t="shared" si="2"/>
        <v>13750</v>
      </c>
      <c r="G41" s="77">
        <f t="shared" si="3"/>
        <v>0</v>
      </c>
      <c r="H41" s="77">
        <f t="shared" si="4"/>
        <v>13750</v>
      </c>
      <c r="I41" s="41">
        <f t="shared" si="5"/>
        <v>13750</v>
      </c>
      <c r="J41" s="83"/>
      <c r="K41" s="39"/>
    </row>
    <row r="42" spans="1:11" ht="15" customHeight="1">
      <c r="A42" s="40">
        <v>37</v>
      </c>
      <c r="B42" s="68" t="s">
        <v>90</v>
      </c>
      <c r="C42" s="76">
        <v>153</v>
      </c>
      <c r="D42" s="40"/>
      <c r="E42" s="40">
        <f t="shared" si="1"/>
        <v>153</v>
      </c>
      <c r="F42" s="77">
        <f t="shared" si="2"/>
        <v>47812.5</v>
      </c>
      <c r="G42" s="77">
        <f t="shared" si="3"/>
        <v>0</v>
      </c>
      <c r="H42" s="77">
        <f t="shared" si="4"/>
        <v>47812.5</v>
      </c>
      <c r="I42" s="41">
        <f t="shared" si="5"/>
        <v>47812.5</v>
      </c>
      <c r="J42" s="83"/>
      <c r="K42" s="39"/>
    </row>
    <row r="43" spans="1:11" ht="15" customHeight="1">
      <c r="A43" s="40">
        <v>38</v>
      </c>
      <c r="B43" s="68" t="s">
        <v>129</v>
      </c>
      <c r="C43" s="76">
        <v>15</v>
      </c>
      <c r="D43" s="93"/>
      <c r="E43" s="40">
        <f t="shared" si="1"/>
        <v>15</v>
      </c>
      <c r="F43" s="77">
        <f t="shared" si="2"/>
        <v>4687.5</v>
      </c>
      <c r="G43" s="77">
        <f t="shared" si="3"/>
        <v>0</v>
      </c>
      <c r="H43" s="77">
        <f t="shared" si="4"/>
        <v>4687.5</v>
      </c>
      <c r="I43" s="41">
        <f t="shared" si="5"/>
        <v>4687.5</v>
      </c>
      <c r="J43" s="83"/>
      <c r="K43" s="39"/>
    </row>
    <row r="44" spans="1:11" ht="15" customHeight="1">
      <c r="A44" s="40">
        <v>39</v>
      </c>
      <c r="B44" s="68" t="s">
        <v>82</v>
      </c>
      <c r="C44" s="76">
        <v>35</v>
      </c>
      <c r="D44" s="40">
        <v>10</v>
      </c>
      <c r="E44" s="40">
        <f t="shared" si="1"/>
        <v>45</v>
      </c>
      <c r="F44" s="77">
        <f t="shared" si="2"/>
        <v>10937.5</v>
      </c>
      <c r="G44" s="77">
        <f t="shared" si="3"/>
        <v>3750</v>
      </c>
      <c r="H44" s="77">
        <f t="shared" si="4"/>
        <v>14687.5</v>
      </c>
      <c r="I44" s="41">
        <f t="shared" si="5"/>
        <v>14687.5</v>
      </c>
      <c r="J44" s="83"/>
      <c r="K44" s="39"/>
    </row>
    <row r="45" spans="1:11" ht="15" customHeight="1">
      <c r="A45" s="40">
        <v>40</v>
      </c>
      <c r="B45" s="68" t="s">
        <v>91</v>
      </c>
      <c r="C45" s="76">
        <v>19</v>
      </c>
      <c r="D45" s="40"/>
      <c r="E45" s="40">
        <f t="shared" si="1"/>
        <v>19</v>
      </c>
      <c r="F45" s="77">
        <f t="shared" si="2"/>
        <v>5937.5</v>
      </c>
      <c r="G45" s="77">
        <f t="shared" si="3"/>
        <v>0</v>
      </c>
      <c r="H45" s="77">
        <f t="shared" si="4"/>
        <v>5937.5</v>
      </c>
      <c r="I45" s="41">
        <f t="shared" si="5"/>
        <v>5937.5</v>
      </c>
      <c r="J45" s="83"/>
      <c r="K45" s="39"/>
    </row>
    <row r="46" spans="1:11" ht="15" customHeight="1">
      <c r="A46" s="40">
        <v>41</v>
      </c>
      <c r="B46" s="68" t="s">
        <v>130</v>
      </c>
      <c r="C46" s="76">
        <v>89</v>
      </c>
      <c r="D46" s="40"/>
      <c r="E46" s="40">
        <f t="shared" si="1"/>
        <v>89</v>
      </c>
      <c r="F46" s="77">
        <f t="shared" si="2"/>
        <v>27812.5</v>
      </c>
      <c r="G46" s="77">
        <f t="shared" si="3"/>
        <v>0</v>
      </c>
      <c r="H46" s="77">
        <f t="shared" si="4"/>
        <v>27812.5</v>
      </c>
      <c r="I46" s="41">
        <f t="shared" si="5"/>
        <v>27812.5</v>
      </c>
      <c r="J46" s="83"/>
      <c r="K46" s="39"/>
    </row>
    <row r="47" spans="1:11" ht="15" customHeight="1">
      <c r="A47" s="40">
        <v>42</v>
      </c>
      <c r="B47" s="68" t="s">
        <v>92</v>
      </c>
      <c r="C47" s="76">
        <v>29</v>
      </c>
      <c r="D47" s="40"/>
      <c r="E47" s="40">
        <f t="shared" si="1"/>
        <v>29</v>
      </c>
      <c r="F47" s="77">
        <f t="shared" si="2"/>
        <v>9062.5</v>
      </c>
      <c r="G47" s="77">
        <f t="shared" si="3"/>
        <v>0</v>
      </c>
      <c r="H47" s="77">
        <f t="shared" si="4"/>
        <v>9062.5</v>
      </c>
      <c r="I47" s="41">
        <f t="shared" si="5"/>
        <v>9062.5</v>
      </c>
      <c r="J47" s="84"/>
      <c r="K47" s="39"/>
    </row>
    <row r="48" spans="1:11" ht="15" customHeight="1">
      <c r="A48" s="40">
        <v>43</v>
      </c>
      <c r="B48" s="68" t="s">
        <v>93</v>
      </c>
      <c r="C48" s="76">
        <v>23</v>
      </c>
      <c r="D48" s="40"/>
      <c r="E48" s="40">
        <f t="shared" si="1"/>
        <v>23</v>
      </c>
      <c r="F48" s="77">
        <f t="shared" si="2"/>
        <v>7187.5</v>
      </c>
      <c r="G48" s="77">
        <f t="shared" si="3"/>
        <v>0</v>
      </c>
      <c r="H48" s="77">
        <f t="shared" si="4"/>
        <v>7187.5</v>
      </c>
      <c r="I48" s="41">
        <f t="shared" si="5"/>
        <v>7187.5</v>
      </c>
      <c r="J48" s="83"/>
      <c r="K48" s="39"/>
    </row>
    <row r="49" spans="1:11" ht="15" customHeight="1">
      <c r="A49" s="40">
        <v>44</v>
      </c>
      <c r="B49" s="68" t="s">
        <v>131</v>
      </c>
      <c r="C49" s="76">
        <v>50</v>
      </c>
      <c r="D49" s="40"/>
      <c r="E49" s="40">
        <f t="shared" si="1"/>
        <v>50</v>
      </c>
      <c r="F49" s="77">
        <f t="shared" si="2"/>
        <v>15625</v>
      </c>
      <c r="G49" s="77">
        <f t="shared" si="3"/>
        <v>0</v>
      </c>
      <c r="H49" s="77">
        <f t="shared" si="4"/>
        <v>15625</v>
      </c>
      <c r="I49" s="41">
        <f t="shared" si="5"/>
        <v>15625</v>
      </c>
      <c r="J49" s="83"/>
      <c r="K49" s="39"/>
    </row>
    <row r="50" spans="1:11" ht="15" customHeight="1">
      <c r="A50" s="40">
        <v>45</v>
      </c>
      <c r="B50" s="68" t="s">
        <v>132</v>
      </c>
      <c r="C50" s="93">
        <v>16</v>
      </c>
      <c r="D50" s="76"/>
      <c r="E50" s="40">
        <f t="shared" si="1"/>
        <v>16</v>
      </c>
      <c r="F50" s="77">
        <f t="shared" si="2"/>
        <v>5000</v>
      </c>
      <c r="G50" s="77">
        <f t="shared" si="3"/>
        <v>0</v>
      </c>
      <c r="H50" s="77">
        <f t="shared" si="4"/>
        <v>5000</v>
      </c>
      <c r="I50" s="41">
        <f t="shared" si="5"/>
        <v>5000</v>
      </c>
      <c r="J50" s="83"/>
      <c r="K50" s="39"/>
    </row>
    <row r="51" spans="1:11" ht="15" customHeight="1">
      <c r="A51" s="40">
        <v>46</v>
      </c>
      <c r="B51" s="68" t="s">
        <v>133</v>
      </c>
      <c r="C51" s="93">
        <v>32</v>
      </c>
      <c r="D51" s="76"/>
      <c r="E51" s="40">
        <f t="shared" si="1"/>
        <v>32</v>
      </c>
      <c r="F51" s="77">
        <f t="shared" si="2"/>
        <v>10000</v>
      </c>
      <c r="G51" s="77">
        <f t="shared" si="3"/>
        <v>0</v>
      </c>
      <c r="H51" s="77">
        <f t="shared" si="4"/>
        <v>10000</v>
      </c>
      <c r="I51" s="41">
        <f t="shared" si="5"/>
        <v>10000</v>
      </c>
      <c r="J51" s="83"/>
      <c r="K51" s="39"/>
    </row>
    <row r="52" spans="1:11" ht="15" customHeight="1">
      <c r="A52" s="40">
        <v>47</v>
      </c>
      <c r="B52" s="68" t="s">
        <v>94</v>
      </c>
      <c r="C52" s="93">
        <v>60</v>
      </c>
      <c r="D52" s="76"/>
      <c r="E52" s="40">
        <f t="shared" si="1"/>
        <v>60</v>
      </c>
      <c r="F52" s="77">
        <f t="shared" si="2"/>
        <v>18750</v>
      </c>
      <c r="G52" s="77">
        <f t="shared" si="3"/>
        <v>0</v>
      </c>
      <c r="H52" s="77">
        <f t="shared" si="4"/>
        <v>18750</v>
      </c>
      <c r="I52" s="41">
        <f t="shared" si="5"/>
        <v>18750</v>
      </c>
      <c r="J52" s="83"/>
      <c r="K52" s="39"/>
    </row>
    <row r="53" spans="1:11" ht="15" customHeight="1">
      <c r="A53" s="40">
        <v>48</v>
      </c>
      <c r="B53" s="68" t="s">
        <v>95</v>
      </c>
      <c r="C53" s="93">
        <v>43</v>
      </c>
      <c r="D53" s="76"/>
      <c r="E53" s="40">
        <f t="shared" si="1"/>
        <v>43</v>
      </c>
      <c r="F53" s="77">
        <f t="shared" si="2"/>
        <v>13437.5</v>
      </c>
      <c r="G53" s="77">
        <f t="shared" si="3"/>
        <v>0</v>
      </c>
      <c r="H53" s="77">
        <f t="shared" si="4"/>
        <v>13437.5</v>
      </c>
      <c r="I53" s="41">
        <f t="shared" si="5"/>
        <v>13437.5</v>
      </c>
      <c r="J53" s="83"/>
      <c r="K53" s="39"/>
    </row>
    <row r="54" spans="1:11" ht="15" customHeight="1">
      <c r="A54" s="40">
        <v>49</v>
      </c>
      <c r="B54" s="68" t="s">
        <v>84</v>
      </c>
      <c r="C54" s="40">
        <v>107</v>
      </c>
      <c r="D54" s="76">
        <v>54</v>
      </c>
      <c r="E54" s="40">
        <f t="shared" si="1"/>
        <v>161</v>
      </c>
      <c r="F54" s="77">
        <f t="shared" si="2"/>
        <v>33437.5</v>
      </c>
      <c r="G54" s="77">
        <f t="shared" si="3"/>
        <v>20250</v>
      </c>
      <c r="H54" s="77">
        <f t="shared" si="4"/>
        <v>53687.5</v>
      </c>
      <c r="I54" s="41">
        <f t="shared" si="5"/>
        <v>53687.5</v>
      </c>
      <c r="J54" s="83"/>
      <c r="K54" s="39"/>
    </row>
    <row r="55" spans="1:11" ht="15" customHeight="1">
      <c r="A55" s="40">
        <v>50</v>
      </c>
      <c r="B55" s="68" t="s">
        <v>134</v>
      </c>
      <c r="C55" s="40">
        <v>12</v>
      </c>
      <c r="D55" s="76"/>
      <c r="E55" s="40">
        <f t="shared" si="1"/>
        <v>12</v>
      </c>
      <c r="F55" s="77">
        <f t="shared" si="2"/>
        <v>3750</v>
      </c>
      <c r="G55" s="77">
        <f t="shared" si="3"/>
        <v>0</v>
      </c>
      <c r="H55" s="77">
        <f t="shared" si="4"/>
        <v>3750</v>
      </c>
      <c r="I55" s="41">
        <f t="shared" si="5"/>
        <v>3750</v>
      </c>
      <c r="J55" s="83"/>
      <c r="K55" s="39"/>
    </row>
    <row r="56" spans="1:11" ht="15" customHeight="1">
      <c r="A56" s="40">
        <v>51</v>
      </c>
      <c r="B56" s="68" t="s">
        <v>135</v>
      </c>
      <c r="C56" s="40">
        <v>9</v>
      </c>
      <c r="D56" s="76"/>
      <c r="E56" s="40">
        <f t="shared" si="1"/>
        <v>9</v>
      </c>
      <c r="F56" s="77">
        <f t="shared" si="2"/>
        <v>2812.5</v>
      </c>
      <c r="G56" s="77">
        <f t="shared" si="3"/>
        <v>0</v>
      </c>
      <c r="H56" s="77">
        <f t="shared" si="4"/>
        <v>2812.5</v>
      </c>
      <c r="I56" s="41">
        <f t="shared" si="5"/>
        <v>2812.5</v>
      </c>
      <c r="J56" s="83"/>
      <c r="K56" s="39"/>
    </row>
    <row r="57" spans="1:11" ht="15" customHeight="1">
      <c r="A57" s="40">
        <v>52</v>
      </c>
      <c r="B57" s="68" t="s">
        <v>96</v>
      </c>
      <c r="C57" s="40">
        <v>21</v>
      </c>
      <c r="D57" s="76"/>
      <c r="E57" s="40">
        <f t="shared" si="1"/>
        <v>21</v>
      </c>
      <c r="F57" s="77">
        <f t="shared" si="2"/>
        <v>6562.5</v>
      </c>
      <c r="G57" s="77">
        <f t="shared" si="3"/>
        <v>0</v>
      </c>
      <c r="H57" s="77">
        <f t="shared" si="4"/>
        <v>6562.5</v>
      </c>
      <c r="I57" s="41">
        <f t="shared" si="5"/>
        <v>6562.5</v>
      </c>
      <c r="J57" s="83"/>
      <c r="K57" s="39"/>
    </row>
    <row r="58" spans="1:11" ht="15" customHeight="1">
      <c r="A58" s="40">
        <v>53</v>
      </c>
      <c r="B58" s="68" t="s">
        <v>136</v>
      </c>
      <c r="C58" s="40">
        <v>43</v>
      </c>
      <c r="D58" s="70"/>
      <c r="E58" s="40">
        <f t="shared" si="1"/>
        <v>43</v>
      </c>
      <c r="F58" s="77">
        <f t="shared" si="2"/>
        <v>13437.5</v>
      </c>
      <c r="G58" s="77">
        <f t="shared" si="3"/>
        <v>0</v>
      </c>
      <c r="H58" s="77">
        <f t="shared" si="4"/>
        <v>13437.5</v>
      </c>
      <c r="I58" s="41">
        <f t="shared" si="5"/>
        <v>13437.5</v>
      </c>
      <c r="J58" s="83"/>
      <c r="K58" s="39"/>
    </row>
    <row r="59" spans="1:11" ht="15" customHeight="1">
      <c r="A59" s="40">
        <v>54</v>
      </c>
      <c r="B59" s="68" t="s">
        <v>99</v>
      </c>
      <c r="C59" s="40">
        <f>80+9</f>
        <v>89</v>
      </c>
      <c r="D59" s="70"/>
      <c r="E59" s="40">
        <f t="shared" si="1"/>
        <v>89</v>
      </c>
      <c r="F59" s="77">
        <f t="shared" si="2"/>
        <v>27812.5</v>
      </c>
      <c r="G59" s="77">
        <f t="shared" si="3"/>
        <v>0</v>
      </c>
      <c r="H59" s="77">
        <f t="shared" si="4"/>
        <v>27812.5</v>
      </c>
      <c r="I59" s="41">
        <f t="shared" si="5"/>
        <v>27812.5</v>
      </c>
      <c r="J59" s="83" t="s">
        <v>182</v>
      </c>
      <c r="K59" s="39"/>
    </row>
    <row r="60" spans="1:11" ht="15" customHeight="1">
      <c r="A60" s="40">
        <v>55</v>
      </c>
      <c r="B60" s="68" t="s">
        <v>97</v>
      </c>
      <c r="C60" s="40">
        <v>74</v>
      </c>
      <c r="D60" s="76"/>
      <c r="E60" s="40">
        <f t="shared" si="1"/>
        <v>74</v>
      </c>
      <c r="F60" s="77">
        <f t="shared" si="2"/>
        <v>23125</v>
      </c>
      <c r="G60" s="77">
        <f t="shared" si="3"/>
        <v>0</v>
      </c>
      <c r="H60" s="77">
        <f t="shared" si="4"/>
        <v>23125</v>
      </c>
      <c r="I60" s="41">
        <f t="shared" si="5"/>
        <v>23125</v>
      </c>
      <c r="J60" s="83"/>
      <c r="K60" s="39"/>
    </row>
    <row r="61" spans="1:11" ht="15" customHeight="1">
      <c r="A61" s="40">
        <v>56</v>
      </c>
      <c r="B61" s="68" t="s">
        <v>137</v>
      </c>
      <c r="C61" s="40">
        <v>70</v>
      </c>
      <c r="D61" s="76"/>
      <c r="E61" s="40">
        <f t="shared" si="1"/>
        <v>70</v>
      </c>
      <c r="F61" s="77">
        <f t="shared" si="2"/>
        <v>21875</v>
      </c>
      <c r="G61" s="77">
        <f t="shared" si="3"/>
        <v>0</v>
      </c>
      <c r="H61" s="77">
        <f t="shared" si="4"/>
        <v>21875</v>
      </c>
      <c r="I61" s="41">
        <f t="shared" si="5"/>
        <v>21875</v>
      </c>
      <c r="J61" s="83"/>
      <c r="K61" s="39"/>
    </row>
    <row r="62" spans="1:11" ht="15" customHeight="1">
      <c r="A62" s="40">
        <v>57</v>
      </c>
      <c r="B62" s="68" t="s">
        <v>138</v>
      </c>
      <c r="C62" s="40">
        <v>17</v>
      </c>
      <c r="D62" s="76"/>
      <c r="E62" s="40">
        <f t="shared" si="1"/>
        <v>17</v>
      </c>
      <c r="F62" s="77">
        <f t="shared" si="2"/>
        <v>5312.5</v>
      </c>
      <c r="G62" s="77">
        <f t="shared" si="3"/>
        <v>0</v>
      </c>
      <c r="H62" s="77">
        <f t="shared" si="4"/>
        <v>5312.5</v>
      </c>
      <c r="I62" s="41">
        <f t="shared" si="5"/>
        <v>5312.5</v>
      </c>
      <c r="J62" s="83"/>
      <c r="K62" s="39"/>
    </row>
    <row r="63" spans="1:11" ht="15" customHeight="1">
      <c r="A63" s="40">
        <v>58</v>
      </c>
      <c r="B63" s="68" t="s">
        <v>139</v>
      </c>
      <c r="C63" s="40">
        <v>37</v>
      </c>
      <c r="D63" s="76"/>
      <c r="E63" s="40">
        <f t="shared" si="1"/>
        <v>37</v>
      </c>
      <c r="F63" s="77">
        <f t="shared" si="2"/>
        <v>11562.5</v>
      </c>
      <c r="G63" s="77">
        <f t="shared" si="3"/>
        <v>0</v>
      </c>
      <c r="H63" s="77">
        <f t="shared" si="4"/>
        <v>11562.5</v>
      </c>
      <c r="I63" s="41">
        <f t="shared" si="5"/>
        <v>11562.5</v>
      </c>
      <c r="J63" s="83"/>
      <c r="K63" s="39"/>
    </row>
    <row r="64" spans="1:11" ht="15" customHeight="1">
      <c r="A64" s="40">
        <v>59</v>
      </c>
      <c r="B64" s="68" t="s">
        <v>140</v>
      </c>
      <c r="C64" s="40">
        <v>39</v>
      </c>
      <c r="D64" s="76"/>
      <c r="E64" s="40">
        <f t="shared" si="1"/>
        <v>39</v>
      </c>
      <c r="F64" s="77">
        <f t="shared" si="2"/>
        <v>12187.5</v>
      </c>
      <c r="G64" s="77">
        <f t="shared" si="3"/>
        <v>0</v>
      </c>
      <c r="H64" s="77">
        <f t="shared" si="4"/>
        <v>12187.5</v>
      </c>
      <c r="I64" s="41">
        <f t="shared" si="5"/>
        <v>12187.5</v>
      </c>
      <c r="J64" s="83"/>
      <c r="K64" s="39"/>
    </row>
    <row r="65" spans="1:11" ht="15" customHeight="1">
      <c r="A65" s="40">
        <v>60</v>
      </c>
      <c r="B65" s="68" t="s">
        <v>141</v>
      </c>
      <c r="C65" s="40">
        <v>16</v>
      </c>
      <c r="D65" s="76"/>
      <c r="E65" s="40">
        <f t="shared" si="1"/>
        <v>16</v>
      </c>
      <c r="F65" s="77">
        <f t="shared" si="2"/>
        <v>5000</v>
      </c>
      <c r="G65" s="77">
        <f t="shared" si="3"/>
        <v>0</v>
      </c>
      <c r="H65" s="77">
        <f t="shared" si="4"/>
        <v>5000</v>
      </c>
      <c r="I65" s="41">
        <f t="shared" si="5"/>
        <v>5000</v>
      </c>
      <c r="J65" s="83"/>
      <c r="K65" s="39"/>
    </row>
    <row r="66" spans="1:11" ht="15" customHeight="1">
      <c r="A66" s="40">
        <v>61</v>
      </c>
      <c r="B66" s="68" t="s">
        <v>15</v>
      </c>
      <c r="C66" s="40"/>
      <c r="D66" s="76">
        <v>20</v>
      </c>
      <c r="E66" s="40">
        <f t="shared" si="1"/>
        <v>20</v>
      </c>
      <c r="F66" s="77">
        <f t="shared" si="2"/>
        <v>0</v>
      </c>
      <c r="G66" s="77">
        <f t="shared" si="3"/>
        <v>7500</v>
      </c>
      <c r="H66" s="77">
        <f t="shared" si="4"/>
        <v>7500</v>
      </c>
      <c r="I66" s="41">
        <f t="shared" si="5"/>
        <v>7500</v>
      </c>
      <c r="J66" s="83"/>
      <c r="K66" s="39"/>
    </row>
    <row r="67" spans="1:11" ht="15" customHeight="1">
      <c r="A67" s="40">
        <v>62</v>
      </c>
      <c r="B67" s="68" t="s">
        <v>69</v>
      </c>
      <c r="C67" s="40"/>
      <c r="D67" s="76">
        <v>100</v>
      </c>
      <c r="E67" s="40">
        <f t="shared" si="1"/>
        <v>100</v>
      </c>
      <c r="F67" s="77">
        <f t="shared" si="2"/>
        <v>0</v>
      </c>
      <c r="G67" s="77">
        <f t="shared" si="3"/>
        <v>37500</v>
      </c>
      <c r="H67" s="77">
        <f t="shared" si="4"/>
        <v>37500</v>
      </c>
      <c r="I67" s="41">
        <f t="shared" si="5"/>
        <v>37500</v>
      </c>
      <c r="J67" s="83"/>
      <c r="K67" s="39"/>
    </row>
    <row r="68" spans="1:11" ht="15" customHeight="1">
      <c r="A68" s="40">
        <v>63</v>
      </c>
      <c r="B68" s="68" t="s">
        <v>70</v>
      </c>
      <c r="C68" s="40"/>
      <c r="D68" s="76">
        <v>18</v>
      </c>
      <c r="E68" s="40">
        <f t="shared" si="1"/>
        <v>18</v>
      </c>
      <c r="F68" s="77">
        <f t="shared" si="2"/>
        <v>0</v>
      </c>
      <c r="G68" s="77">
        <f t="shared" si="3"/>
        <v>6750</v>
      </c>
      <c r="H68" s="77">
        <f t="shared" si="4"/>
        <v>6750</v>
      </c>
      <c r="I68" s="41">
        <f t="shared" si="5"/>
        <v>6750</v>
      </c>
      <c r="J68" s="83"/>
      <c r="K68" s="39"/>
    </row>
    <row r="69" spans="1:11" ht="15" customHeight="1">
      <c r="A69" s="40">
        <v>64</v>
      </c>
      <c r="B69" s="68" t="s">
        <v>71</v>
      </c>
      <c r="C69" s="40"/>
      <c r="D69" s="76">
        <v>1</v>
      </c>
      <c r="E69" s="40">
        <f t="shared" si="1"/>
        <v>1</v>
      </c>
      <c r="F69" s="77">
        <f t="shared" si="2"/>
        <v>0</v>
      </c>
      <c r="G69" s="77">
        <f t="shared" si="3"/>
        <v>375</v>
      </c>
      <c r="H69" s="77">
        <f t="shared" si="4"/>
        <v>375</v>
      </c>
      <c r="I69" s="41">
        <f t="shared" si="5"/>
        <v>375</v>
      </c>
      <c r="J69" s="83"/>
      <c r="K69" s="39"/>
    </row>
    <row r="70" spans="1:11" ht="15" customHeight="1">
      <c r="A70" s="40">
        <v>65</v>
      </c>
      <c r="B70" s="68" t="s">
        <v>72</v>
      </c>
      <c r="C70" s="40"/>
      <c r="D70" s="76">
        <v>3</v>
      </c>
      <c r="E70" s="40">
        <f t="shared" si="1"/>
        <v>3</v>
      </c>
      <c r="F70" s="77">
        <f t="shared" ref="F70:F86" si="6">C70*312.5</f>
        <v>0</v>
      </c>
      <c r="G70" s="77">
        <f t="shared" ref="G70:G86" si="7">D70*375</f>
        <v>1125</v>
      </c>
      <c r="H70" s="77">
        <f t="shared" si="4"/>
        <v>1125</v>
      </c>
      <c r="I70" s="41">
        <f t="shared" si="5"/>
        <v>1125</v>
      </c>
      <c r="J70" s="83"/>
      <c r="K70" s="39"/>
    </row>
    <row r="71" spans="1:11" ht="15" customHeight="1">
      <c r="A71" s="40">
        <v>66</v>
      </c>
      <c r="B71" s="68" t="s">
        <v>73</v>
      </c>
      <c r="C71" s="40"/>
      <c r="D71" s="76">
        <v>132</v>
      </c>
      <c r="E71" s="40">
        <f t="shared" ref="E71:E86" si="8">C71+D71</f>
        <v>132</v>
      </c>
      <c r="F71" s="77">
        <f t="shared" si="6"/>
        <v>0</v>
      </c>
      <c r="G71" s="77">
        <f t="shared" si="7"/>
        <v>49500</v>
      </c>
      <c r="H71" s="77">
        <f t="shared" ref="H71:H86" si="9">F71+G71</f>
        <v>49500</v>
      </c>
      <c r="I71" s="41">
        <f t="shared" ref="I71:I86" si="10">H71</f>
        <v>49500</v>
      </c>
      <c r="J71" s="83"/>
      <c r="K71" s="39"/>
    </row>
    <row r="72" spans="1:11" ht="15" customHeight="1">
      <c r="A72" s="40">
        <v>67</v>
      </c>
      <c r="B72" s="68" t="s">
        <v>74</v>
      </c>
      <c r="C72" s="40"/>
      <c r="D72" s="76">
        <v>62</v>
      </c>
      <c r="E72" s="40">
        <f t="shared" si="8"/>
        <v>62</v>
      </c>
      <c r="F72" s="77">
        <f t="shared" si="6"/>
        <v>0</v>
      </c>
      <c r="G72" s="77">
        <f t="shared" si="7"/>
        <v>23250</v>
      </c>
      <c r="H72" s="77">
        <f t="shared" si="9"/>
        <v>23250</v>
      </c>
      <c r="I72" s="41">
        <f t="shared" si="10"/>
        <v>23250</v>
      </c>
      <c r="J72" s="83"/>
      <c r="K72" s="39"/>
    </row>
    <row r="73" spans="1:11" ht="15" customHeight="1">
      <c r="A73" s="40">
        <v>68</v>
      </c>
      <c r="B73" s="68" t="s">
        <v>183</v>
      </c>
      <c r="C73" s="40"/>
      <c r="D73" s="76">
        <v>138</v>
      </c>
      <c r="E73" s="40">
        <f t="shared" si="8"/>
        <v>138</v>
      </c>
      <c r="F73" s="77">
        <f t="shared" si="6"/>
        <v>0</v>
      </c>
      <c r="G73" s="77">
        <f t="shared" si="7"/>
        <v>51750</v>
      </c>
      <c r="H73" s="77">
        <f t="shared" si="9"/>
        <v>51750</v>
      </c>
      <c r="I73" s="41">
        <f t="shared" si="10"/>
        <v>51750</v>
      </c>
      <c r="J73" s="83"/>
      <c r="K73" s="39"/>
    </row>
    <row r="74" spans="1:11" ht="15" customHeight="1">
      <c r="A74" s="40">
        <v>69</v>
      </c>
      <c r="B74" s="68" t="s">
        <v>16</v>
      </c>
      <c r="C74" s="40"/>
      <c r="D74" s="76">
        <v>71</v>
      </c>
      <c r="E74" s="40">
        <f t="shared" si="8"/>
        <v>71</v>
      </c>
      <c r="F74" s="77">
        <f t="shared" si="6"/>
        <v>0</v>
      </c>
      <c r="G74" s="77">
        <f t="shared" si="7"/>
        <v>26625</v>
      </c>
      <c r="H74" s="77">
        <f t="shared" si="9"/>
        <v>26625</v>
      </c>
      <c r="I74" s="41">
        <f t="shared" si="10"/>
        <v>26625</v>
      </c>
      <c r="J74" s="83"/>
      <c r="K74" s="39"/>
    </row>
    <row r="75" spans="1:11" ht="15" customHeight="1">
      <c r="A75" s="40">
        <v>70</v>
      </c>
      <c r="B75" s="68" t="s">
        <v>76</v>
      </c>
      <c r="C75" s="40"/>
      <c r="D75" s="76">
        <v>5</v>
      </c>
      <c r="E75" s="40">
        <f t="shared" si="8"/>
        <v>5</v>
      </c>
      <c r="F75" s="77">
        <f t="shared" si="6"/>
        <v>0</v>
      </c>
      <c r="G75" s="77">
        <f t="shared" si="7"/>
        <v>1875</v>
      </c>
      <c r="H75" s="77">
        <f t="shared" si="9"/>
        <v>1875</v>
      </c>
      <c r="I75" s="41">
        <f t="shared" si="10"/>
        <v>1875</v>
      </c>
      <c r="J75" s="83"/>
      <c r="K75" s="39"/>
    </row>
    <row r="76" spans="1:11" ht="15" customHeight="1">
      <c r="A76" s="40">
        <v>71</v>
      </c>
      <c r="B76" s="68" t="s">
        <v>17</v>
      </c>
      <c r="C76" s="40"/>
      <c r="D76" s="76">
        <v>80</v>
      </c>
      <c r="E76" s="40">
        <f t="shared" si="8"/>
        <v>80</v>
      </c>
      <c r="F76" s="77">
        <f t="shared" si="6"/>
        <v>0</v>
      </c>
      <c r="G76" s="77">
        <f t="shared" si="7"/>
        <v>30000</v>
      </c>
      <c r="H76" s="77">
        <f t="shared" si="9"/>
        <v>30000</v>
      </c>
      <c r="I76" s="41">
        <f t="shared" si="10"/>
        <v>30000</v>
      </c>
      <c r="J76" s="83"/>
      <c r="K76" s="39"/>
    </row>
    <row r="77" spans="1:11" ht="15" customHeight="1">
      <c r="A77" s="40">
        <v>72</v>
      </c>
      <c r="B77" s="68" t="s">
        <v>77</v>
      </c>
      <c r="C77" s="40"/>
      <c r="D77" s="76">
        <v>7</v>
      </c>
      <c r="E77" s="40">
        <f t="shared" si="8"/>
        <v>7</v>
      </c>
      <c r="F77" s="77">
        <f t="shared" si="6"/>
        <v>0</v>
      </c>
      <c r="G77" s="77">
        <f t="shared" si="7"/>
        <v>2625</v>
      </c>
      <c r="H77" s="77">
        <f t="shared" si="9"/>
        <v>2625</v>
      </c>
      <c r="I77" s="41">
        <f t="shared" si="10"/>
        <v>2625</v>
      </c>
      <c r="J77" s="83"/>
      <c r="K77" s="39"/>
    </row>
    <row r="78" spans="1:11" ht="15" customHeight="1">
      <c r="A78" s="40">
        <v>73</v>
      </c>
      <c r="B78" s="70" t="s">
        <v>18</v>
      </c>
      <c r="C78" s="40"/>
      <c r="D78" s="76">
        <v>93</v>
      </c>
      <c r="E78" s="40">
        <f t="shared" si="8"/>
        <v>93</v>
      </c>
      <c r="F78" s="77">
        <f t="shared" si="6"/>
        <v>0</v>
      </c>
      <c r="G78" s="77">
        <f t="shared" si="7"/>
        <v>34875</v>
      </c>
      <c r="H78" s="77">
        <f t="shared" si="9"/>
        <v>34875</v>
      </c>
      <c r="I78" s="41">
        <f t="shared" si="10"/>
        <v>34875</v>
      </c>
      <c r="J78" s="83"/>
      <c r="K78" s="39"/>
    </row>
    <row r="79" spans="1:11" ht="15" customHeight="1">
      <c r="A79" s="40">
        <v>74</v>
      </c>
      <c r="B79" s="70" t="s">
        <v>78</v>
      </c>
      <c r="C79" s="40"/>
      <c r="D79" s="76">
        <v>14</v>
      </c>
      <c r="E79" s="40">
        <f t="shared" si="8"/>
        <v>14</v>
      </c>
      <c r="F79" s="77">
        <f t="shared" si="6"/>
        <v>0</v>
      </c>
      <c r="G79" s="77">
        <f t="shared" si="7"/>
        <v>5250</v>
      </c>
      <c r="H79" s="77">
        <f t="shared" si="9"/>
        <v>5250</v>
      </c>
      <c r="I79" s="41">
        <f t="shared" si="10"/>
        <v>5250</v>
      </c>
      <c r="J79" s="83"/>
      <c r="K79" s="39"/>
    </row>
    <row r="80" spans="1:11" ht="15" customHeight="1">
      <c r="A80" s="40">
        <v>75</v>
      </c>
      <c r="B80" s="70" t="s">
        <v>79</v>
      </c>
      <c r="C80" s="40"/>
      <c r="D80" s="76">
        <v>3</v>
      </c>
      <c r="E80" s="40">
        <f t="shared" si="8"/>
        <v>3</v>
      </c>
      <c r="F80" s="77">
        <f t="shared" si="6"/>
        <v>0</v>
      </c>
      <c r="G80" s="77">
        <f t="shared" si="7"/>
        <v>1125</v>
      </c>
      <c r="H80" s="77">
        <f t="shared" si="9"/>
        <v>1125</v>
      </c>
      <c r="I80" s="41">
        <f t="shared" si="10"/>
        <v>1125</v>
      </c>
      <c r="J80" s="83"/>
      <c r="K80" s="39"/>
    </row>
    <row r="81" spans="1:14" ht="15" customHeight="1">
      <c r="A81" s="40">
        <v>76</v>
      </c>
      <c r="B81" s="70" t="s">
        <v>80</v>
      </c>
      <c r="C81" s="40"/>
      <c r="D81" s="76">
        <v>8</v>
      </c>
      <c r="E81" s="40">
        <f t="shared" si="8"/>
        <v>8</v>
      </c>
      <c r="F81" s="77">
        <f t="shared" si="6"/>
        <v>0</v>
      </c>
      <c r="G81" s="77">
        <f t="shared" si="7"/>
        <v>3000</v>
      </c>
      <c r="H81" s="77">
        <f t="shared" si="9"/>
        <v>3000</v>
      </c>
      <c r="I81" s="41">
        <f t="shared" si="10"/>
        <v>3000</v>
      </c>
      <c r="J81" s="83"/>
      <c r="K81" s="39"/>
    </row>
    <row r="82" spans="1:14" ht="15" customHeight="1">
      <c r="A82" s="40">
        <v>77</v>
      </c>
      <c r="B82" s="70" t="s">
        <v>81</v>
      </c>
      <c r="C82" s="40"/>
      <c r="D82" s="76">
        <v>38</v>
      </c>
      <c r="E82" s="40">
        <f t="shared" si="8"/>
        <v>38</v>
      </c>
      <c r="F82" s="77">
        <f t="shared" si="6"/>
        <v>0</v>
      </c>
      <c r="G82" s="77">
        <f t="shared" si="7"/>
        <v>14250</v>
      </c>
      <c r="H82" s="77">
        <f t="shared" si="9"/>
        <v>14250</v>
      </c>
      <c r="I82" s="41">
        <f t="shared" si="10"/>
        <v>14250</v>
      </c>
      <c r="J82" s="83"/>
      <c r="K82" s="39"/>
    </row>
    <row r="83" spans="1:14" ht="15" customHeight="1">
      <c r="A83" s="40">
        <v>78</v>
      </c>
      <c r="B83" s="70" t="s">
        <v>19</v>
      </c>
      <c r="C83" s="40"/>
      <c r="D83" s="76">
        <v>48</v>
      </c>
      <c r="E83" s="40">
        <f t="shared" si="8"/>
        <v>48</v>
      </c>
      <c r="F83" s="77">
        <f t="shared" si="6"/>
        <v>0</v>
      </c>
      <c r="G83" s="77">
        <f t="shared" si="7"/>
        <v>18000</v>
      </c>
      <c r="H83" s="77">
        <f t="shared" si="9"/>
        <v>18000</v>
      </c>
      <c r="I83" s="41">
        <f t="shared" si="10"/>
        <v>18000</v>
      </c>
      <c r="J83" s="83"/>
      <c r="K83" s="39"/>
    </row>
    <row r="84" spans="1:14" ht="15" customHeight="1">
      <c r="A84" s="40">
        <v>79</v>
      </c>
      <c r="B84" s="70" t="s">
        <v>83</v>
      </c>
      <c r="C84" s="40"/>
      <c r="D84" s="76">
        <v>32</v>
      </c>
      <c r="E84" s="40">
        <f t="shared" si="8"/>
        <v>32</v>
      </c>
      <c r="F84" s="77">
        <f t="shared" si="6"/>
        <v>0</v>
      </c>
      <c r="G84" s="77">
        <f t="shared" si="7"/>
        <v>12000</v>
      </c>
      <c r="H84" s="77">
        <f t="shared" si="9"/>
        <v>12000</v>
      </c>
      <c r="I84" s="41">
        <f t="shared" si="10"/>
        <v>12000</v>
      </c>
      <c r="J84" s="83"/>
      <c r="K84" s="39"/>
    </row>
    <row r="85" spans="1:14" ht="15" customHeight="1">
      <c r="A85" s="40">
        <v>80</v>
      </c>
      <c r="B85" s="70" t="s">
        <v>20</v>
      </c>
      <c r="C85" s="40"/>
      <c r="D85" s="76">
        <v>90</v>
      </c>
      <c r="E85" s="40">
        <f t="shared" si="8"/>
        <v>90</v>
      </c>
      <c r="F85" s="77">
        <f t="shared" si="6"/>
        <v>0</v>
      </c>
      <c r="G85" s="77">
        <f t="shared" si="7"/>
        <v>33750</v>
      </c>
      <c r="H85" s="77">
        <f t="shared" si="9"/>
        <v>33750</v>
      </c>
      <c r="I85" s="41">
        <f t="shared" si="10"/>
        <v>33750</v>
      </c>
      <c r="J85" s="83"/>
      <c r="K85" s="39"/>
    </row>
    <row r="86" spans="1:14" ht="15" customHeight="1">
      <c r="A86" s="40">
        <v>81</v>
      </c>
      <c r="B86" s="70" t="s">
        <v>85</v>
      </c>
      <c r="C86" s="40"/>
      <c r="D86" s="76">
        <v>26</v>
      </c>
      <c r="E86" s="40">
        <f t="shared" si="8"/>
        <v>26</v>
      </c>
      <c r="F86" s="77">
        <f t="shared" si="6"/>
        <v>0</v>
      </c>
      <c r="G86" s="77">
        <f t="shared" si="7"/>
        <v>9750</v>
      </c>
      <c r="H86" s="77">
        <f t="shared" si="9"/>
        <v>9750</v>
      </c>
      <c r="I86" s="41">
        <f t="shared" si="10"/>
        <v>9750</v>
      </c>
      <c r="J86" s="83"/>
      <c r="K86" s="39"/>
    </row>
    <row r="87" spans="1:14" ht="15" customHeight="1">
      <c r="A87" s="40"/>
      <c r="B87" s="70"/>
      <c r="C87" s="40"/>
      <c r="D87" s="70"/>
      <c r="E87" s="40"/>
      <c r="F87" s="77"/>
      <c r="G87" s="77"/>
      <c r="H87" s="77"/>
      <c r="I87" s="41"/>
      <c r="J87" s="83"/>
      <c r="K87" s="39"/>
    </row>
    <row r="89" spans="1:14" s="23" customFormat="1" ht="24.75" customHeight="1">
      <c r="A89" s="158" t="s">
        <v>169</v>
      </c>
      <c r="B89" s="158"/>
      <c r="C89" s="158"/>
      <c r="D89" s="158"/>
      <c r="E89" s="158"/>
      <c r="F89" s="158"/>
      <c r="G89" s="158"/>
      <c r="H89" s="158"/>
      <c r="I89" s="158"/>
      <c r="J89" s="158"/>
      <c r="K89" s="24"/>
      <c r="L89" s="24"/>
      <c r="M89" s="24"/>
      <c r="N89" s="24"/>
    </row>
    <row r="90" spans="1:14" s="23" customFormat="1" ht="19.5" customHeight="1">
      <c r="A90" s="23" t="s">
        <v>172</v>
      </c>
      <c r="F90" s="27"/>
      <c r="J90" s="85"/>
    </row>
    <row r="91" spans="1:14" ht="21" customHeight="1">
      <c r="A91" s="30" t="s">
        <v>175</v>
      </c>
    </row>
    <row r="92" spans="1:14" s="4" customFormat="1" ht="50.25" customHeight="1">
      <c r="B92" s="7" t="s">
        <v>173</v>
      </c>
      <c r="C92" s="8"/>
      <c r="D92" s="9"/>
      <c r="E92" s="11" t="s">
        <v>24</v>
      </c>
      <c r="F92" s="28"/>
      <c r="G92" s="6"/>
      <c r="H92" s="10"/>
      <c r="I92" s="13" t="s">
        <v>25</v>
      </c>
      <c r="J92" s="86"/>
      <c r="K92" s="6"/>
      <c r="M92" s="20"/>
    </row>
  </sheetData>
  <mergeCells count="8">
    <mergeCell ref="A89:J89"/>
    <mergeCell ref="A1:J1"/>
    <mergeCell ref="A3:A4"/>
    <mergeCell ref="B3:B4"/>
    <mergeCell ref="C3:E3"/>
    <mergeCell ref="F3:H3"/>
    <mergeCell ref="I3:I4"/>
    <mergeCell ref="J3:J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  <ignoredErrors>
    <ignoredError sqref="E6:G86 I87 C5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Zeros="0" workbookViewId="0">
      <selection activeCell="K16" sqref="K16"/>
    </sheetView>
  </sheetViews>
  <sheetFormatPr defaultRowHeight="13.5"/>
  <cols>
    <col min="1" max="1" width="5.375" style="30" customWidth="1"/>
    <col min="2" max="2" width="17.625" style="30" customWidth="1"/>
    <col min="3" max="3" width="7.625" style="35" customWidth="1"/>
    <col min="4" max="4" width="7.25" style="35" customWidth="1"/>
    <col min="5" max="5" width="7.125" style="30" customWidth="1"/>
    <col min="6" max="6" width="10.75" style="30" customWidth="1"/>
    <col min="7" max="7" width="10" style="30" customWidth="1"/>
    <col min="8" max="8" width="10.625" style="30" customWidth="1"/>
    <col min="9" max="9" width="9.875" style="35" customWidth="1"/>
    <col min="10" max="10" width="9.125" style="30" customWidth="1"/>
    <col min="11" max="11" width="20.5" style="87" customWidth="1"/>
    <col min="12" max="16384" width="9" style="30"/>
  </cols>
  <sheetData>
    <row r="1" spans="1:13" ht="22.5">
      <c r="A1" s="165" t="s">
        <v>188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3" ht="19.5" customHeight="1">
      <c r="A2" s="166" t="s">
        <v>202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3" ht="28.5" customHeight="1">
      <c r="A3" s="167" t="s">
        <v>0</v>
      </c>
      <c r="B3" s="168" t="s">
        <v>28</v>
      </c>
      <c r="C3" s="168" t="s">
        <v>36</v>
      </c>
      <c r="D3" s="168"/>
      <c r="E3" s="168"/>
      <c r="F3" s="168" t="s">
        <v>37</v>
      </c>
      <c r="G3" s="168"/>
      <c r="H3" s="168"/>
      <c r="I3" s="169" t="s">
        <v>198</v>
      </c>
      <c r="J3" s="170" t="s">
        <v>38</v>
      </c>
      <c r="K3" s="172" t="s">
        <v>32</v>
      </c>
    </row>
    <row r="4" spans="1:13" ht="27.75" customHeight="1">
      <c r="A4" s="167"/>
      <c r="B4" s="168"/>
      <c r="C4" s="95" t="s">
        <v>33</v>
      </c>
      <c r="D4" s="95" t="s">
        <v>34</v>
      </c>
      <c r="E4" s="95" t="s">
        <v>22</v>
      </c>
      <c r="F4" s="95" t="s">
        <v>33</v>
      </c>
      <c r="G4" s="95" t="s">
        <v>34</v>
      </c>
      <c r="H4" s="95" t="s">
        <v>22</v>
      </c>
      <c r="I4" s="169"/>
      <c r="J4" s="171"/>
      <c r="K4" s="172"/>
    </row>
    <row r="5" spans="1:13" ht="15.75" customHeight="1">
      <c r="A5" s="29"/>
      <c r="B5" s="22" t="s">
        <v>39</v>
      </c>
      <c r="C5" s="26">
        <f>SUM(C6:C93)</f>
        <v>788</v>
      </c>
      <c r="D5" s="26">
        <f t="shared" ref="D5:J5" si="0">SUM(D6:D93)</f>
        <v>250</v>
      </c>
      <c r="E5" s="26">
        <f t="shared" si="0"/>
        <v>1038</v>
      </c>
      <c r="F5" s="26">
        <f t="shared" si="0"/>
        <v>472800</v>
      </c>
      <c r="G5" s="26">
        <f t="shared" si="0"/>
        <v>175000</v>
      </c>
      <c r="H5" s="26">
        <f t="shared" si="0"/>
        <v>647800</v>
      </c>
      <c r="I5" s="75">
        <f t="shared" si="0"/>
        <v>-7460</v>
      </c>
      <c r="J5" s="26">
        <f t="shared" si="0"/>
        <v>640340</v>
      </c>
      <c r="K5" s="90"/>
      <c r="L5" s="64"/>
      <c r="M5" s="96"/>
    </row>
    <row r="6" spans="1:13" ht="15.75" customHeight="1">
      <c r="A6" s="69">
        <v>1</v>
      </c>
      <c r="B6" s="70" t="s">
        <v>100</v>
      </c>
      <c r="C6" s="76">
        <v>1</v>
      </c>
      <c r="D6" s="69"/>
      <c r="E6" s="69">
        <f>C6+D6</f>
        <v>1</v>
      </c>
      <c r="F6" s="71">
        <f>C6*600</f>
        <v>600</v>
      </c>
      <c r="G6" s="71">
        <f>D6*700</f>
        <v>0</v>
      </c>
      <c r="H6" s="71">
        <f>F6+G6</f>
        <v>600</v>
      </c>
      <c r="I6" s="73"/>
      <c r="J6" s="69">
        <f>H6+I6</f>
        <v>600</v>
      </c>
      <c r="K6" s="91"/>
    </row>
    <row r="7" spans="1:13" ht="15.75" customHeight="1">
      <c r="A7" s="69">
        <v>2</v>
      </c>
      <c r="B7" s="70" t="s">
        <v>68</v>
      </c>
      <c r="C7" s="76">
        <v>6</v>
      </c>
      <c r="D7" s="72"/>
      <c r="E7" s="69">
        <f t="shared" ref="E7:E70" si="1">C7+D7</f>
        <v>6</v>
      </c>
      <c r="F7" s="71">
        <f t="shared" ref="F7:F70" si="2">C7*600</f>
        <v>3600</v>
      </c>
      <c r="G7" s="71">
        <f t="shared" ref="G7:G70" si="3">D7*700</f>
        <v>0</v>
      </c>
      <c r="H7" s="71">
        <f t="shared" ref="H7:H70" si="4">F7+G7</f>
        <v>3600</v>
      </c>
      <c r="I7" s="73"/>
      <c r="J7" s="69">
        <f t="shared" ref="J7:J70" si="5">H7+I7</f>
        <v>3600</v>
      </c>
      <c r="K7" s="91"/>
    </row>
    <row r="8" spans="1:13" ht="15.75" customHeight="1">
      <c r="A8" s="69">
        <v>3</v>
      </c>
      <c r="B8" s="70" t="s">
        <v>101</v>
      </c>
      <c r="C8" s="76">
        <v>13</v>
      </c>
      <c r="D8" s="69"/>
      <c r="E8" s="69">
        <f t="shared" si="1"/>
        <v>13</v>
      </c>
      <c r="F8" s="71">
        <f t="shared" si="2"/>
        <v>7800</v>
      </c>
      <c r="G8" s="71">
        <f t="shared" si="3"/>
        <v>0</v>
      </c>
      <c r="H8" s="71">
        <f t="shared" si="4"/>
        <v>7800</v>
      </c>
      <c r="I8" s="73"/>
      <c r="J8" s="69">
        <f t="shared" si="5"/>
        <v>7800</v>
      </c>
      <c r="K8" s="91"/>
    </row>
    <row r="9" spans="1:13" ht="15.75" customHeight="1">
      <c r="A9" s="69">
        <v>4</v>
      </c>
      <c r="B9" s="70" t="s">
        <v>102</v>
      </c>
      <c r="C9" s="76">
        <v>4</v>
      </c>
      <c r="D9" s="69"/>
      <c r="E9" s="69">
        <f t="shared" si="1"/>
        <v>4</v>
      </c>
      <c r="F9" s="71">
        <f t="shared" si="2"/>
        <v>2400</v>
      </c>
      <c r="G9" s="71">
        <f t="shared" si="3"/>
        <v>0</v>
      </c>
      <c r="H9" s="71">
        <f t="shared" si="4"/>
        <v>2400</v>
      </c>
      <c r="I9" s="73">
        <v>-94</v>
      </c>
      <c r="J9" s="69">
        <f t="shared" si="5"/>
        <v>2306</v>
      </c>
      <c r="K9" s="91"/>
    </row>
    <row r="10" spans="1:13" ht="15.75" customHeight="1">
      <c r="A10" s="69">
        <v>5</v>
      </c>
      <c r="B10" s="70" t="s">
        <v>98</v>
      </c>
      <c r="C10" s="76">
        <f>23+3+1</f>
        <v>27</v>
      </c>
      <c r="D10" s="69"/>
      <c r="E10" s="69">
        <f t="shared" si="1"/>
        <v>27</v>
      </c>
      <c r="F10" s="71">
        <f t="shared" si="2"/>
        <v>16200</v>
      </c>
      <c r="G10" s="71">
        <f t="shared" si="3"/>
        <v>0</v>
      </c>
      <c r="H10" s="71">
        <f t="shared" si="4"/>
        <v>16200</v>
      </c>
      <c r="I10" s="73"/>
      <c r="J10" s="69">
        <f t="shared" si="5"/>
        <v>16200</v>
      </c>
      <c r="K10" s="70" t="s">
        <v>193</v>
      </c>
    </row>
    <row r="11" spans="1:13" ht="15.75" customHeight="1">
      <c r="A11" s="69">
        <v>6</v>
      </c>
      <c r="B11" s="70" t="s">
        <v>103</v>
      </c>
      <c r="C11" s="76">
        <v>26</v>
      </c>
      <c r="D11" s="69"/>
      <c r="E11" s="69">
        <f t="shared" si="1"/>
        <v>26</v>
      </c>
      <c r="F11" s="71">
        <f t="shared" si="2"/>
        <v>15600</v>
      </c>
      <c r="G11" s="71">
        <f t="shared" si="3"/>
        <v>0</v>
      </c>
      <c r="H11" s="71">
        <f t="shared" si="4"/>
        <v>15600</v>
      </c>
      <c r="I11" s="73"/>
      <c r="J11" s="69">
        <f t="shared" si="5"/>
        <v>15600</v>
      </c>
      <c r="K11" s="91"/>
    </row>
    <row r="12" spans="1:13" ht="15.75" customHeight="1">
      <c r="A12" s="69">
        <v>7</v>
      </c>
      <c r="B12" s="70" t="s">
        <v>104</v>
      </c>
      <c r="C12" s="76">
        <v>19</v>
      </c>
      <c r="D12" s="76"/>
      <c r="E12" s="69">
        <f t="shared" si="1"/>
        <v>19</v>
      </c>
      <c r="F12" s="71">
        <f t="shared" si="2"/>
        <v>11400</v>
      </c>
      <c r="G12" s="71">
        <f t="shared" si="3"/>
        <v>0</v>
      </c>
      <c r="H12" s="71">
        <f t="shared" si="4"/>
        <v>11400</v>
      </c>
      <c r="I12" s="73"/>
      <c r="J12" s="69">
        <f t="shared" si="5"/>
        <v>11400</v>
      </c>
      <c r="K12" s="91"/>
    </row>
    <row r="13" spans="1:13" ht="15.75" customHeight="1">
      <c r="A13" s="69">
        <v>8</v>
      </c>
      <c r="B13" s="70" t="s">
        <v>105</v>
      </c>
      <c r="C13" s="76">
        <f>5+10+1</f>
        <v>16</v>
      </c>
      <c r="D13" s="69"/>
      <c r="E13" s="69">
        <f t="shared" si="1"/>
        <v>16</v>
      </c>
      <c r="F13" s="71">
        <f t="shared" si="2"/>
        <v>9600</v>
      </c>
      <c r="G13" s="71">
        <f t="shared" si="3"/>
        <v>0</v>
      </c>
      <c r="H13" s="71">
        <f t="shared" si="4"/>
        <v>9600</v>
      </c>
      <c r="I13" s="73"/>
      <c r="J13" s="69">
        <f t="shared" si="5"/>
        <v>9600</v>
      </c>
      <c r="K13" s="91" t="s">
        <v>197</v>
      </c>
    </row>
    <row r="14" spans="1:13" ht="15.75" customHeight="1">
      <c r="A14" s="69">
        <v>9</v>
      </c>
      <c r="B14" s="70" t="s">
        <v>106</v>
      </c>
      <c r="C14" s="76">
        <v>5</v>
      </c>
      <c r="D14" s="69"/>
      <c r="E14" s="69">
        <f t="shared" si="1"/>
        <v>5</v>
      </c>
      <c r="F14" s="71">
        <f t="shared" si="2"/>
        <v>3000</v>
      </c>
      <c r="G14" s="71">
        <f t="shared" si="3"/>
        <v>0</v>
      </c>
      <c r="H14" s="71">
        <f t="shared" si="4"/>
        <v>3000</v>
      </c>
      <c r="I14" s="73"/>
      <c r="J14" s="69">
        <f t="shared" si="5"/>
        <v>3000</v>
      </c>
      <c r="K14" s="91"/>
    </row>
    <row r="15" spans="1:13" ht="15.75" customHeight="1">
      <c r="A15" s="69">
        <v>10</v>
      </c>
      <c r="B15" s="70" t="s">
        <v>107</v>
      </c>
      <c r="C15" s="76">
        <v>15</v>
      </c>
      <c r="D15" s="69"/>
      <c r="E15" s="69">
        <f t="shared" si="1"/>
        <v>15</v>
      </c>
      <c r="F15" s="71">
        <f t="shared" si="2"/>
        <v>9000</v>
      </c>
      <c r="G15" s="71">
        <f t="shared" si="3"/>
        <v>0</v>
      </c>
      <c r="H15" s="71">
        <f t="shared" si="4"/>
        <v>9000</v>
      </c>
      <c r="I15" s="73"/>
      <c r="J15" s="69">
        <f t="shared" si="5"/>
        <v>9000</v>
      </c>
      <c r="K15" s="91"/>
    </row>
    <row r="16" spans="1:13" ht="15.75" customHeight="1">
      <c r="A16" s="69">
        <v>11</v>
      </c>
      <c r="B16" s="70" t="s">
        <v>108</v>
      </c>
      <c r="C16" s="76">
        <v>8</v>
      </c>
      <c r="D16" s="69"/>
      <c r="E16" s="69">
        <f t="shared" si="1"/>
        <v>8</v>
      </c>
      <c r="F16" s="71">
        <f t="shared" si="2"/>
        <v>4800</v>
      </c>
      <c r="G16" s="71">
        <f t="shared" si="3"/>
        <v>0</v>
      </c>
      <c r="H16" s="71">
        <f t="shared" si="4"/>
        <v>4800</v>
      </c>
      <c r="I16" s="73"/>
      <c r="J16" s="69">
        <f t="shared" si="5"/>
        <v>4800</v>
      </c>
      <c r="K16" s="74"/>
    </row>
    <row r="17" spans="1:11" ht="15.75" customHeight="1">
      <c r="A17" s="69">
        <v>12</v>
      </c>
      <c r="B17" s="70" t="s">
        <v>75</v>
      </c>
      <c r="C17" s="76">
        <v>3</v>
      </c>
      <c r="D17" s="69">
        <v>3</v>
      </c>
      <c r="E17" s="69">
        <f t="shared" si="1"/>
        <v>6</v>
      </c>
      <c r="F17" s="71">
        <f t="shared" si="2"/>
        <v>1800</v>
      </c>
      <c r="G17" s="71">
        <f t="shared" si="3"/>
        <v>2100</v>
      </c>
      <c r="H17" s="71">
        <f t="shared" si="4"/>
        <v>3900</v>
      </c>
      <c r="I17" s="73"/>
      <c r="J17" s="69">
        <f t="shared" si="5"/>
        <v>3900</v>
      </c>
      <c r="K17" s="74"/>
    </row>
    <row r="18" spans="1:11" ht="15.75" customHeight="1">
      <c r="A18" s="69">
        <v>13</v>
      </c>
      <c r="B18" s="70" t="s">
        <v>109</v>
      </c>
      <c r="C18" s="76">
        <v>7</v>
      </c>
      <c r="D18" s="69"/>
      <c r="E18" s="69">
        <f t="shared" si="1"/>
        <v>7</v>
      </c>
      <c r="F18" s="71">
        <f t="shared" si="2"/>
        <v>4200</v>
      </c>
      <c r="G18" s="71">
        <f t="shared" si="3"/>
        <v>0</v>
      </c>
      <c r="H18" s="71">
        <f t="shared" si="4"/>
        <v>4200</v>
      </c>
      <c r="I18" s="73"/>
      <c r="J18" s="69">
        <f t="shared" si="5"/>
        <v>4200</v>
      </c>
      <c r="K18" s="74"/>
    </row>
    <row r="19" spans="1:11" ht="15.75" customHeight="1">
      <c r="A19" s="69">
        <v>14</v>
      </c>
      <c r="B19" s="70" t="s">
        <v>110</v>
      </c>
      <c r="C19" s="76">
        <v>7</v>
      </c>
      <c r="D19" s="69"/>
      <c r="E19" s="69">
        <f t="shared" si="1"/>
        <v>7</v>
      </c>
      <c r="F19" s="71">
        <f t="shared" si="2"/>
        <v>4200</v>
      </c>
      <c r="G19" s="71">
        <f t="shared" si="3"/>
        <v>0</v>
      </c>
      <c r="H19" s="71">
        <f t="shared" si="4"/>
        <v>4200</v>
      </c>
      <c r="I19" s="73"/>
      <c r="J19" s="69">
        <f t="shared" si="5"/>
        <v>4200</v>
      </c>
      <c r="K19" s="91"/>
    </row>
    <row r="20" spans="1:11" ht="15.75" customHeight="1">
      <c r="A20" s="69">
        <v>15</v>
      </c>
      <c r="B20" s="70" t="s">
        <v>111</v>
      </c>
      <c r="C20" s="76">
        <v>14</v>
      </c>
      <c r="D20" s="69"/>
      <c r="E20" s="69">
        <f t="shared" si="1"/>
        <v>14</v>
      </c>
      <c r="F20" s="71">
        <f t="shared" si="2"/>
        <v>8400</v>
      </c>
      <c r="G20" s="71">
        <f t="shared" si="3"/>
        <v>0</v>
      </c>
      <c r="H20" s="71">
        <f t="shared" si="4"/>
        <v>8400</v>
      </c>
      <c r="I20" s="73"/>
      <c r="J20" s="69">
        <f t="shared" si="5"/>
        <v>8400</v>
      </c>
      <c r="K20" s="91"/>
    </row>
    <row r="21" spans="1:11" ht="15.75" customHeight="1">
      <c r="A21" s="69">
        <v>16</v>
      </c>
      <c r="B21" s="70" t="s">
        <v>86</v>
      </c>
      <c r="C21" s="76">
        <v>7</v>
      </c>
      <c r="D21" s="69"/>
      <c r="E21" s="69">
        <f t="shared" si="1"/>
        <v>7</v>
      </c>
      <c r="F21" s="71">
        <f t="shared" si="2"/>
        <v>4200</v>
      </c>
      <c r="G21" s="71">
        <f t="shared" si="3"/>
        <v>0</v>
      </c>
      <c r="H21" s="71">
        <f t="shared" si="4"/>
        <v>4200</v>
      </c>
      <c r="I21" s="73"/>
      <c r="J21" s="69">
        <f t="shared" si="5"/>
        <v>4200</v>
      </c>
      <c r="K21" s="74"/>
    </row>
    <row r="22" spans="1:11" ht="15.75" customHeight="1">
      <c r="A22" s="69">
        <v>17</v>
      </c>
      <c r="B22" s="70" t="s">
        <v>87</v>
      </c>
      <c r="C22" s="76">
        <v>31</v>
      </c>
      <c r="D22" s="69"/>
      <c r="E22" s="69">
        <f t="shared" si="1"/>
        <v>31</v>
      </c>
      <c r="F22" s="71">
        <f t="shared" si="2"/>
        <v>18600</v>
      </c>
      <c r="G22" s="71">
        <f t="shared" si="3"/>
        <v>0</v>
      </c>
      <c r="H22" s="71">
        <f t="shared" si="4"/>
        <v>18600</v>
      </c>
      <c r="I22" s="73"/>
      <c r="J22" s="69">
        <f t="shared" si="5"/>
        <v>18600</v>
      </c>
      <c r="K22" s="91"/>
    </row>
    <row r="23" spans="1:11" ht="15.75" customHeight="1">
      <c r="A23" s="69">
        <v>18</v>
      </c>
      <c r="B23" s="70" t="s">
        <v>112</v>
      </c>
      <c r="C23" s="76">
        <v>19</v>
      </c>
      <c r="D23" s="69"/>
      <c r="E23" s="69">
        <f t="shared" si="1"/>
        <v>19</v>
      </c>
      <c r="F23" s="71">
        <f t="shared" si="2"/>
        <v>11400</v>
      </c>
      <c r="G23" s="71">
        <f t="shared" si="3"/>
        <v>0</v>
      </c>
      <c r="H23" s="71">
        <f t="shared" si="4"/>
        <v>11400</v>
      </c>
      <c r="I23" s="73"/>
      <c r="J23" s="69">
        <f t="shared" si="5"/>
        <v>11400</v>
      </c>
      <c r="K23" s="91"/>
    </row>
    <row r="24" spans="1:11" ht="15.75" customHeight="1">
      <c r="A24" s="69">
        <v>19</v>
      </c>
      <c r="B24" s="70" t="s">
        <v>113</v>
      </c>
      <c r="C24" s="76">
        <v>15</v>
      </c>
      <c r="D24" s="69"/>
      <c r="E24" s="69">
        <f t="shared" si="1"/>
        <v>15</v>
      </c>
      <c r="F24" s="71">
        <f t="shared" si="2"/>
        <v>9000</v>
      </c>
      <c r="G24" s="71">
        <f t="shared" si="3"/>
        <v>0</v>
      </c>
      <c r="H24" s="71">
        <f t="shared" si="4"/>
        <v>9000</v>
      </c>
      <c r="I24" s="73"/>
      <c r="J24" s="69">
        <f t="shared" si="5"/>
        <v>9000</v>
      </c>
      <c r="K24" s="91"/>
    </row>
    <row r="25" spans="1:11" ht="15.75" customHeight="1">
      <c r="A25" s="69">
        <v>20</v>
      </c>
      <c r="B25" s="70" t="s">
        <v>114</v>
      </c>
      <c r="C25" s="76">
        <v>18</v>
      </c>
      <c r="D25" s="69"/>
      <c r="E25" s="69">
        <f t="shared" si="1"/>
        <v>18</v>
      </c>
      <c r="F25" s="71">
        <f t="shared" si="2"/>
        <v>10800</v>
      </c>
      <c r="G25" s="71">
        <f t="shared" si="3"/>
        <v>0</v>
      </c>
      <c r="H25" s="71">
        <f t="shared" si="4"/>
        <v>10800</v>
      </c>
      <c r="I25" s="73"/>
      <c r="J25" s="69">
        <f t="shared" si="5"/>
        <v>10800</v>
      </c>
      <c r="K25" s="91"/>
    </row>
    <row r="26" spans="1:11" ht="15.75" customHeight="1">
      <c r="A26" s="69">
        <v>21</v>
      </c>
      <c r="B26" s="70" t="s">
        <v>115</v>
      </c>
      <c r="C26" s="76">
        <v>19</v>
      </c>
      <c r="D26" s="69"/>
      <c r="E26" s="69">
        <f t="shared" si="1"/>
        <v>19</v>
      </c>
      <c r="F26" s="71">
        <f t="shared" si="2"/>
        <v>11400</v>
      </c>
      <c r="G26" s="71">
        <f t="shared" si="3"/>
        <v>0</v>
      </c>
      <c r="H26" s="71">
        <f t="shared" si="4"/>
        <v>11400</v>
      </c>
      <c r="I26" s="73"/>
      <c r="J26" s="69">
        <f t="shared" si="5"/>
        <v>11400</v>
      </c>
      <c r="K26" s="91"/>
    </row>
    <row r="27" spans="1:11" ht="15.75" customHeight="1">
      <c r="A27" s="69">
        <v>22</v>
      </c>
      <c r="B27" s="70" t="s">
        <v>116</v>
      </c>
      <c r="C27" s="76">
        <v>5</v>
      </c>
      <c r="D27" s="69"/>
      <c r="E27" s="69">
        <f t="shared" si="1"/>
        <v>5</v>
      </c>
      <c r="F27" s="71">
        <f t="shared" si="2"/>
        <v>3000</v>
      </c>
      <c r="G27" s="71">
        <f t="shared" si="3"/>
        <v>0</v>
      </c>
      <c r="H27" s="71">
        <f t="shared" si="4"/>
        <v>3000</v>
      </c>
      <c r="I27" s="73"/>
      <c r="J27" s="69">
        <f t="shared" si="5"/>
        <v>3000</v>
      </c>
      <c r="K27" s="70"/>
    </row>
    <row r="28" spans="1:11" ht="15.75" customHeight="1">
      <c r="A28" s="69">
        <v>23</v>
      </c>
      <c r="B28" s="70" t="s">
        <v>117</v>
      </c>
      <c r="C28" s="76">
        <v>7</v>
      </c>
      <c r="D28" s="69"/>
      <c r="E28" s="69">
        <f t="shared" si="1"/>
        <v>7</v>
      </c>
      <c r="F28" s="71">
        <f t="shared" si="2"/>
        <v>4200</v>
      </c>
      <c r="G28" s="71">
        <f t="shared" si="3"/>
        <v>0</v>
      </c>
      <c r="H28" s="71">
        <f t="shared" si="4"/>
        <v>4200</v>
      </c>
      <c r="I28" s="73"/>
      <c r="J28" s="69">
        <f t="shared" si="5"/>
        <v>4200</v>
      </c>
      <c r="K28" s="74"/>
    </row>
    <row r="29" spans="1:11" ht="15.75" customHeight="1">
      <c r="A29" s="69">
        <v>24</v>
      </c>
      <c r="B29" s="70" t="s">
        <v>118</v>
      </c>
      <c r="C29" s="76">
        <v>13</v>
      </c>
      <c r="D29" s="69"/>
      <c r="E29" s="69">
        <f t="shared" si="1"/>
        <v>13</v>
      </c>
      <c r="F29" s="71">
        <f t="shared" si="2"/>
        <v>7800</v>
      </c>
      <c r="G29" s="71">
        <f t="shared" si="3"/>
        <v>0</v>
      </c>
      <c r="H29" s="71">
        <f t="shared" si="4"/>
        <v>7800</v>
      </c>
      <c r="I29" s="73"/>
      <c r="J29" s="69">
        <f t="shared" si="5"/>
        <v>7800</v>
      </c>
      <c r="K29" s="74"/>
    </row>
    <row r="30" spans="1:11" ht="15.75" customHeight="1">
      <c r="A30" s="69">
        <v>25</v>
      </c>
      <c r="B30" s="70" t="s">
        <v>119</v>
      </c>
      <c r="C30" s="76">
        <f>5+4</f>
        <v>9</v>
      </c>
      <c r="D30" s="69"/>
      <c r="E30" s="69">
        <f t="shared" si="1"/>
        <v>9</v>
      </c>
      <c r="F30" s="71">
        <f t="shared" si="2"/>
        <v>5400</v>
      </c>
      <c r="G30" s="71">
        <f t="shared" si="3"/>
        <v>0</v>
      </c>
      <c r="H30" s="71">
        <f t="shared" si="4"/>
        <v>5400</v>
      </c>
      <c r="I30" s="73"/>
      <c r="J30" s="69">
        <f t="shared" si="5"/>
        <v>5400</v>
      </c>
      <c r="K30" s="74" t="s">
        <v>191</v>
      </c>
    </row>
    <row r="31" spans="1:11" ht="15.75" customHeight="1">
      <c r="A31" s="69">
        <v>26</v>
      </c>
      <c r="B31" s="70" t="s">
        <v>120</v>
      </c>
      <c r="C31" s="76">
        <f>30+6</f>
        <v>36</v>
      </c>
      <c r="D31" s="69"/>
      <c r="E31" s="69">
        <f t="shared" si="1"/>
        <v>36</v>
      </c>
      <c r="F31" s="71">
        <f t="shared" si="2"/>
        <v>21600</v>
      </c>
      <c r="G31" s="71">
        <f t="shared" si="3"/>
        <v>0</v>
      </c>
      <c r="H31" s="71">
        <f t="shared" si="4"/>
        <v>21600</v>
      </c>
      <c r="I31" s="73"/>
      <c r="J31" s="69">
        <f t="shared" si="5"/>
        <v>21600</v>
      </c>
      <c r="K31" s="74" t="s">
        <v>190</v>
      </c>
    </row>
    <row r="32" spans="1:11" ht="15.75" customHeight="1">
      <c r="A32" s="69">
        <v>27</v>
      </c>
      <c r="B32" s="70" t="s">
        <v>121</v>
      </c>
      <c r="C32" s="76">
        <v>4</v>
      </c>
      <c r="D32" s="69"/>
      <c r="E32" s="69">
        <f t="shared" si="1"/>
        <v>4</v>
      </c>
      <c r="F32" s="71">
        <f t="shared" si="2"/>
        <v>2400</v>
      </c>
      <c r="G32" s="71">
        <f t="shared" si="3"/>
        <v>0</v>
      </c>
      <c r="H32" s="71">
        <f t="shared" si="4"/>
        <v>2400</v>
      </c>
      <c r="I32" s="73"/>
      <c r="J32" s="69">
        <f t="shared" si="5"/>
        <v>2400</v>
      </c>
      <c r="K32" s="74"/>
    </row>
    <row r="33" spans="1:11" ht="15.75" customHeight="1">
      <c r="A33" s="69">
        <v>28</v>
      </c>
      <c r="B33" s="70" t="s">
        <v>123</v>
      </c>
      <c r="C33" s="76">
        <v>6</v>
      </c>
      <c r="D33" s="69"/>
      <c r="E33" s="69">
        <f t="shared" si="1"/>
        <v>6</v>
      </c>
      <c r="F33" s="71">
        <f t="shared" si="2"/>
        <v>3600</v>
      </c>
      <c r="G33" s="71">
        <f t="shared" si="3"/>
        <v>0</v>
      </c>
      <c r="H33" s="71">
        <f t="shared" si="4"/>
        <v>3600</v>
      </c>
      <c r="I33" s="73"/>
      <c r="J33" s="69">
        <f t="shared" si="5"/>
        <v>3600</v>
      </c>
      <c r="K33" s="91"/>
    </row>
    <row r="34" spans="1:11" ht="15.75" customHeight="1">
      <c r="A34" s="69">
        <v>29</v>
      </c>
      <c r="B34" s="70" t="s">
        <v>124</v>
      </c>
      <c r="C34" s="76">
        <v>7</v>
      </c>
      <c r="D34" s="69"/>
      <c r="E34" s="69">
        <f t="shared" si="1"/>
        <v>7</v>
      </c>
      <c r="F34" s="71">
        <f t="shared" si="2"/>
        <v>4200</v>
      </c>
      <c r="G34" s="71">
        <f t="shared" si="3"/>
        <v>0</v>
      </c>
      <c r="H34" s="71">
        <f t="shared" si="4"/>
        <v>4200</v>
      </c>
      <c r="I34" s="73"/>
      <c r="J34" s="69">
        <f t="shared" si="5"/>
        <v>4200</v>
      </c>
      <c r="K34" s="91"/>
    </row>
    <row r="35" spans="1:11" ht="15.75" customHeight="1">
      <c r="A35" s="69">
        <v>30</v>
      </c>
      <c r="B35" s="70" t="s">
        <v>125</v>
      </c>
      <c r="C35" s="76">
        <f>7+4</f>
        <v>11</v>
      </c>
      <c r="D35" s="72"/>
      <c r="E35" s="69">
        <f t="shared" si="1"/>
        <v>11</v>
      </c>
      <c r="F35" s="71">
        <f t="shared" si="2"/>
        <v>6600</v>
      </c>
      <c r="G35" s="71">
        <f t="shared" si="3"/>
        <v>0</v>
      </c>
      <c r="H35" s="71">
        <f t="shared" si="4"/>
        <v>6600</v>
      </c>
      <c r="I35" s="73"/>
      <c r="J35" s="69">
        <f t="shared" si="5"/>
        <v>6600</v>
      </c>
      <c r="K35" s="91" t="s">
        <v>189</v>
      </c>
    </row>
    <row r="36" spans="1:11" ht="15.75" customHeight="1">
      <c r="A36" s="69">
        <v>31</v>
      </c>
      <c r="B36" s="70" t="s">
        <v>126</v>
      </c>
      <c r="C36" s="76">
        <v>3</v>
      </c>
      <c r="D36" s="69"/>
      <c r="E36" s="69">
        <f t="shared" si="1"/>
        <v>3</v>
      </c>
      <c r="F36" s="71">
        <f t="shared" si="2"/>
        <v>1800</v>
      </c>
      <c r="G36" s="71">
        <f t="shared" si="3"/>
        <v>0</v>
      </c>
      <c r="H36" s="71">
        <f t="shared" si="4"/>
        <v>1800</v>
      </c>
      <c r="I36" s="73"/>
      <c r="J36" s="69">
        <f t="shared" si="5"/>
        <v>1800</v>
      </c>
      <c r="K36" s="91"/>
    </row>
    <row r="37" spans="1:11" ht="15.75" customHeight="1">
      <c r="A37" s="69">
        <v>32</v>
      </c>
      <c r="B37" s="70" t="s">
        <v>88</v>
      </c>
      <c r="C37" s="76">
        <v>14</v>
      </c>
      <c r="D37" s="69"/>
      <c r="E37" s="69">
        <f t="shared" si="1"/>
        <v>14</v>
      </c>
      <c r="F37" s="71">
        <f t="shared" si="2"/>
        <v>8400</v>
      </c>
      <c r="G37" s="71">
        <f t="shared" si="3"/>
        <v>0</v>
      </c>
      <c r="H37" s="71">
        <f t="shared" si="4"/>
        <v>8400</v>
      </c>
      <c r="I37" s="73"/>
      <c r="J37" s="69">
        <f t="shared" si="5"/>
        <v>8400</v>
      </c>
      <c r="K37" s="91"/>
    </row>
    <row r="38" spans="1:11" ht="15.75" customHeight="1">
      <c r="A38" s="69">
        <v>33</v>
      </c>
      <c r="B38" s="70" t="s">
        <v>89</v>
      </c>
      <c r="C38" s="76">
        <v>7</v>
      </c>
      <c r="D38" s="76"/>
      <c r="E38" s="69">
        <f t="shared" si="1"/>
        <v>7</v>
      </c>
      <c r="F38" s="71">
        <f t="shared" si="2"/>
        <v>4200</v>
      </c>
      <c r="G38" s="71">
        <f t="shared" si="3"/>
        <v>0</v>
      </c>
      <c r="H38" s="71">
        <f t="shared" si="4"/>
        <v>4200</v>
      </c>
      <c r="I38" s="73"/>
      <c r="J38" s="69">
        <f t="shared" si="5"/>
        <v>4200</v>
      </c>
      <c r="K38" s="91"/>
    </row>
    <row r="39" spans="1:11" ht="15.75" customHeight="1">
      <c r="A39" s="69">
        <v>34</v>
      </c>
      <c r="B39" s="70" t="s">
        <v>127</v>
      </c>
      <c r="C39" s="76">
        <v>28</v>
      </c>
      <c r="D39" s="69"/>
      <c r="E39" s="69">
        <f t="shared" si="1"/>
        <v>28</v>
      </c>
      <c r="F39" s="71">
        <f t="shared" si="2"/>
        <v>16800</v>
      </c>
      <c r="G39" s="71">
        <f t="shared" si="3"/>
        <v>0</v>
      </c>
      <c r="H39" s="71">
        <f t="shared" si="4"/>
        <v>16800</v>
      </c>
      <c r="I39" s="73"/>
      <c r="J39" s="69">
        <f t="shared" si="5"/>
        <v>16800</v>
      </c>
      <c r="K39" s="91"/>
    </row>
    <row r="40" spans="1:11" ht="15.75" customHeight="1">
      <c r="A40" s="69">
        <v>35</v>
      </c>
      <c r="B40" s="70" t="s">
        <v>128</v>
      </c>
      <c r="C40" s="76">
        <v>9</v>
      </c>
      <c r="D40" s="69"/>
      <c r="E40" s="69">
        <f t="shared" si="1"/>
        <v>9</v>
      </c>
      <c r="F40" s="71">
        <f t="shared" si="2"/>
        <v>5400</v>
      </c>
      <c r="G40" s="71">
        <f t="shared" si="3"/>
        <v>0</v>
      </c>
      <c r="H40" s="71">
        <f t="shared" si="4"/>
        <v>5400</v>
      </c>
      <c r="I40" s="73"/>
      <c r="J40" s="69">
        <f t="shared" si="5"/>
        <v>5400</v>
      </c>
      <c r="K40" s="91"/>
    </row>
    <row r="41" spans="1:11" ht="15.75" customHeight="1">
      <c r="A41" s="69">
        <v>36</v>
      </c>
      <c r="B41" s="70" t="s">
        <v>90</v>
      </c>
      <c r="C41" s="76">
        <v>25</v>
      </c>
      <c r="D41" s="69"/>
      <c r="E41" s="69">
        <f t="shared" si="1"/>
        <v>25</v>
      </c>
      <c r="F41" s="71">
        <f t="shared" si="2"/>
        <v>15000</v>
      </c>
      <c r="G41" s="71">
        <f t="shared" si="3"/>
        <v>0</v>
      </c>
      <c r="H41" s="71">
        <f t="shared" si="4"/>
        <v>15000</v>
      </c>
      <c r="I41" s="73"/>
      <c r="J41" s="69">
        <f t="shared" si="5"/>
        <v>15000</v>
      </c>
      <c r="K41" s="91"/>
    </row>
    <row r="42" spans="1:11" ht="15.75" customHeight="1">
      <c r="A42" s="69">
        <v>37</v>
      </c>
      <c r="B42" s="70" t="s">
        <v>129</v>
      </c>
      <c r="C42" s="76">
        <v>3</v>
      </c>
      <c r="D42" s="69"/>
      <c r="E42" s="69">
        <f t="shared" si="1"/>
        <v>3</v>
      </c>
      <c r="F42" s="71">
        <f t="shared" si="2"/>
        <v>1800</v>
      </c>
      <c r="G42" s="71">
        <f t="shared" si="3"/>
        <v>0</v>
      </c>
      <c r="H42" s="71">
        <f t="shared" si="4"/>
        <v>1800</v>
      </c>
      <c r="I42" s="73"/>
      <c r="J42" s="69">
        <f t="shared" si="5"/>
        <v>1800</v>
      </c>
      <c r="K42" s="91"/>
    </row>
    <row r="43" spans="1:11" s="105" customFormat="1" ht="15.75" customHeight="1">
      <c r="A43" s="69">
        <v>38</v>
      </c>
      <c r="B43" s="102" t="s">
        <v>82</v>
      </c>
      <c r="C43" s="103">
        <v>21</v>
      </c>
      <c r="D43" s="101">
        <v>9</v>
      </c>
      <c r="E43" s="69">
        <f t="shared" si="1"/>
        <v>30</v>
      </c>
      <c r="F43" s="71">
        <f t="shared" si="2"/>
        <v>12600</v>
      </c>
      <c r="G43" s="71">
        <f t="shared" si="3"/>
        <v>6300</v>
      </c>
      <c r="H43" s="71">
        <f t="shared" si="4"/>
        <v>18900</v>
      </c>
      <c r="I43" s="73"/>
      <c r="J43" s="69">
        <f t="shared" si="5"/>
        <v>18900</v>
      </c>
      <c r="K43" s="104"/>
    </row>
    <row r="44" spans="1:11" ht="15.75" customHeight="1">
      <c r="A44" s="69">
        <v>39</v>
      </c>
      <c r="B44" s="70" t="s">
        <v>91</v>
      </c>
      <c r="C44" s="76">
        <v>7</v>
      </c>
      <c r="D44" s="69"/>
      <c r="E44" s="69">
        <f t="shared" si="1"/>
        <v>7</v>
      </c>
      <c r="F44" s="71">
        <f t="shared" si="2"/>
        <v>4200</v>
      </c>
      <c r="G44" s="71">
        <f t="shared" si="3"/>
        <v>0</v>
      </c>
      <c r="H44" s="71">
        <f t="shared" si="4"/>
        <v>4200</v>
      </c>
      <c r="I44" s="73"/>
      <c r="J44" s="69">
        <f t="shared" si="5"/>
        <v>4200</v>
      </c>
      <c r="K44" s="91"/>
    </row>
    <row r="45" spans="1:11" ht="15.75" customHeight="1">
      <c r="A45" s="69">
        <v>40</v>
      </c>
      <c r="B45" s="70" t="s">
        <v>130</v>
      </c>
      <c r="C45" s="76">
        <v>53</v>
      </c>
      <c r="D45" s="69"/>
      <c r="E45" s="69">
        <f t="shared" si="1"/>
        <v>53</v>
      </c>
      <c r="F45" s="71">
        <f t="shared" si="2"/>
        <v>31800</v>
      </c>
      <c r="G45" s="71">
        <f t="shared" si="3"/>
        <v>0</v>
      </c>
      <c r="H45" s="71">
        <f t="shared" si="4"/>
        <v>31800</v>
      </c>
      <c r="I45" s="73"/>
      <c r="J45" s="69">
        <f t="shared" si="5"/>
        <v>31800</v>
      </c>
      <c r="K45" s="91"/>
    </row>
    <row r="46" spans="1:11" ht="15.75" customHeight="1">
      <c r="A46" s="69">
        <v>41</v>
      </c>
      <c r="B46" s="70" t="s">
        <v>92</v>
      </c>
      <c r="C46" s="76">
        <v>2</v>
      </c>
      <c r="D46" s="69"/>
      <c r="E46" s="69">
        <f t="shared" si="1"/>
        <v>2</v>
      </c>
      <c r="F46" s="71">
        <f t="shared" si="2"/>
        <v>1200</v>
      </c>
      <c r="G46" s="71">
        <f t="shared" si="3"/>
        <v>0</v>
      </c>
      <c r="H46" s="71">
        <f t="shared" si="4"/>
        <v>1200</v>
      </c>
      <c r="I46" s="73"/>
      <c r="J46" s="69">
        <f t="shared" si="5"/>
        <v>1200</v>
      </c>
      <c r="K46" s="91"/>
    </row>
    <row r="47" spans="1:11" ht="15.75" customHeight="1">
      <c r="A47" s="69">
        <v>42</v>
      </c>
      <c r="B47" s="70" t="s">
        <v>93</v>
      </c>
      <c r="C47" s="76">
        <v>3</v>
      </c>
      <c r="D47" s="69"/>
      <c r="E47" s="69">
        <f t="shared" si="1"/>
        <v>3</v>
      </c>
      <c r="F47" s="71">
        <f t="shared" si="2"/>
        <v>1800</v>
      </c>
      <c r="G47" s="71">
        <f t="shared" si="3"/>
        <v>0</v>
      </c>
      <c r="H47" s="71">
        <f t="shared" si="4"/>
        <v>1800</v>
      </c>
      <c r="I47" s="73"/>
      <c r="J47" s="69">
        <f t="shared" si="5"/>
        <v>1800</v>
      </c>
      <c r="K47" s="91"/>
    </row>
    <row r="48" spans="1:11" ht="15.75" customHeight="1">
      <c r="A48" s="69">
        <v>43</v>
      </c>
      <c r="B48" s="70" t="s">
        <v>131</v>
      </c>
      <c r="C48" s="76">
        <v>12</v>
      </c>
      <c r="D48" s="69"/>
      <c r="E48" s="69">
        <f t="shared" si="1"/>
        <v>12</v>
      </c>
      <c r="F48" s="71">
        <f t="shared" si="2"/>
        <v>7200</v>
      </c>
      <c r="G48" s="71">
        <f t="shared" si="3"/>
        <v>0</v>
      </c>
      <c r="H48" s="71">
        <f t="shared" si="4"/>
        <v>7200</v>
      </c>
      <c r="I48" s="73"/>
      <c r="J48" s="69">
        <f t="shared" si="5"/>
        <v>7200</v>
      </c>
      <c r="K48" s="91"/>
    </row>
    <row r="49" spans="1:11" ht="15.75" customHeight="1">
      <c r="A49" s="69">
        <v>44</v>
      </c>
      <c r="B49" s="70" t="s">
        <v>132</v>
      </c>
      <c r="C49" s="76">
        <v>9</v>
      </c>
      <c r="D49" s="76"/>
      <c r="E49" s="69">
        <f t="shared" si="1"/>
        <v>9</v>
      </c>
      <c r="F49" s="71">
        <f t="shared" si="2"/>
        <v>5400</v>
      </c>
      <c r="G49" s="71">
        <f t="shared" si="3"/>
        <v>0</v>
      </c>
      <c r="H49" s="71">
        <f t="shared" si="4"/>
        <v>5400</v>
      </c>
      <c r="I49" s="73"/>
      <c r="J49" s="69">
        <f t="shared" si="5"/>
        <v>5400</v>
      </c>
      <c r="K49" s="91"/>
    </row>
    <row r="50" spans="1:11" ht="15.75" customHeight="1">
      <c r="A50" s="69">
        <v>45</v>
      </c>
      <c r="B50" s="70" t="s">
        <v>133</v>
      </c>
      <c r="C50" s="76">
        <v>2</v>
      </c>
      <c r="D50" s="76"/>
      <c r="E50" s="69">
        <f t="shared" si="1"/>
        <v>2</v>
      </c>
      <c r="F50" s="71">
        <f t="shared" si="2"/>
        <v>1200</v>
      </c>
      <c r="G50" s="71">
        <f t="shared" si="3"/>
        <v>0</v>
      </c>
      <c r="H50" s="71">
        <f t="shared" si="4"/>
        <v>1200</v>
      </c>
      <c r="I50" s="73"/>
      <c r="J50" s="69">
        <f t="shared" si="5"/>
        <v>1200</v>
      </c>
      <c r="K50" s="91"/>
    </row>
    <row r="51" spans="1:11" ht="15.75" customHeight="1">
      <c r="A51" s="69">
        <v>46</v>
      </c>
      <c r="B51" s="70" t="s">
        <v>94</v>
      </c>
      <c r="C51" s="76">
        <v>10</v>
      </c>
      <c r="D51" s="76"/>
      <c r="E51" s="69">
        <f t="shared" si="1"/>
        <v>10</v>
      </c>
      <c r="F51" s="71">
        <f t="shared" si="2"/>
        <v>6000</v>
      </c>
      <c r="G51" s="71">
        <f t="shared" si="3"/>
        <v>0</v>
      </c>
      <c r="H51" s="71">
        <f t="shared" si="4"/>
        <v>6000</v>
      </c>
      <c r="I51" s="73"/>
      <c r="J51" s="69">
        <f t="shared" si="5"/>
        <v>6000</v>
      </c>
      <c r="K51" s="91"/>
    </row>
    <row r="52" spans="1:11" ht="15.75" customHeight="1">
      <c r="A52" s="69">
        <v>47</v>
      </c>
      <c r="B52" s="70" t="s">
        <v>95</v>
      </c>
      <c r="C52" s="76">
        <v>13</v>
      </c>
      <c r="D52" s="76"/>
      <c r="E52" s="69">
        <f t="shared" si="1"/>
        <v>13</v>
      </c>
      <c r="F52" s="71">
        <f t="shared" si="2"/>
        <v>7800</v>
      </c>
      <c r="G52" s="71">
        <f t="shared" si="3"/>
        <v>0</v>
      </c>
      <c r="H52" s="71">
        <f t="shared" si="4"/>
        <v>7800</v>
      </c>
      <c r="I52" s="73"/>
      <c r="J52" s="69">
        <f t="shared" si="5"/>
        <v>7800</v>
      </c>
      <c r="K52" s="91"/>
    </row>
    <row r="53" spans="1:11" ht="15.75" customHeight="1">
      <c r="A53" s="69">
        <v>48</v>
      </c>
      <c r="B53" s="70" t="s">
        <v>84</v>
      </c>
      <c r="C53" s="76">
        <v>25</v>
      </c>
      <c r="D53" s="76">
        <v>20</v>
      </c>
      <c r="E53" s="69">
        <f t="shared" si="1"/>
        <v>45</v>
      </c>
      <c r="F53" s="71">
        <f t="shared" si="2"/>
        <v>15000</v>
      </c>
      <c r="G53" s="71">
        <f t="shared" si="3"/>
        <v>14000</v>
      </c>
      <c r="H53" s="71">
        <f t="shared" si="4"/>
        <v>29000</v>
      </c>
      <c r="I53" s="73"/>
      <c r="J53" s="69">
        <f t="shared" si="5"/>
        <v>29000</v>
      </c>
      <c r="K53" s="91"/>
    </row>
    <row r="54" spans="1:11" ht="15.75" customHeight="1">
      <c r="A54" s="69">
        <v>49</v>
      </c>
      <c r="B54" s="70" t="s">
        <v>134</v>
      </c>
      <c r="C54" s="76">
        <v>2</v>
      </c>
      <c r="D54" s="76"/>
      <c r="E54" s="69">
        <f t="shared" si="1"/>
        <v>2</v>
      </c>
      <c r="F54" s="71">
        <f t="shared" si="2"/>
        <v>1200</v>
      </c>
      <c r="G54" s="71">
        <f t="shared" si="3"/>
        <v>0</v>
      </c>
      <c r="H54" s="71">
        <f t="shared" si="4"/>
        <v>1200</v>
      </c>
      <c r="I54" s="73">
        <v>-84</v>
      </c>
      <c r="J54" s="69">
        <f t="shared" si="5"/>
        <v>1116</v>
      </c>
      <c r="K54" s="91"/>
    </row>
    <row r="55" spans="1:11" ht="15.75" customHeight="1">
      <c r="A55" s="69">
        <v>50</v>
      </c>
      <c r="B55" s="70" t="s">
        <v>135</v>
      </c>
      <c r="C55" s="76">
        <v>1</v>
      </c>
      <c r="D55" s="76"/>
      <c r="E55" s="69">
        <f t="shared" si="1"/>
        <v>1</v>
      </c>
      <c r="F55" s="71">
        <f t="shared" si="2"/>
        <v>600</v>
      </c>
      <c r="G55" s="71">
        <f t="shared" si="3"/>
        <v>0</v>
      </c>
      <c r="H55" s="71">
        <f t="shared" si="4"/>
        <v>600</v>
      </c>
      <c r="I55" s="73"/>
      <c r="J55" s="69">
        <f t="shared" si="5"/>
        <v>600</v>
      </c>
      <c r="K55" s="91"/>
    </row>
    <row r="56" spans="1:11" ht="15.75" customHeight="1">
      <c r="A56" s="69">
        <v>51</v>
      </c>
      <c r="B56" s="70" t="s">
        <v>96</v>
      </c>
      <c r="C56" s="76">
        <v>6</v>
      </c>
      <c r="D56" s="76"/>
      <c r="E56" s="69">
        <f t="shared" si="1"/>
        <v>6</v>
      </c>
      <c r="F56" s="71">
        <f t="shared" si="2"/>
        <v>3600</v>
      </c>
      <c r="G56" s="71">
        <f t="shared" si="3"/>
        <v>0</v>
      </c>
      <c r="H56" s="71">
        <f t="shared" si="4"/>
        <v>3600</v>
      </c>
      <c r="I56" s="73"/>
      <c r="J56" s="69">
        <f t="shared" si="5"/>
        <v>3600</v>
      </c>
      <c r="K56" s="91"/>
    </row>
    <row r="57" spans="1:11" ht="15.75" customHeight="1">
      <c r="A57" s="69">
        <v>52</v>
      </c>
      <c r="B57" s="70" t="s">
        <v>136</v>
      </c>
      <c r="C57" s="76">
        <v>23</v>
      </c>
      <c r="D57" s="76"/>
      <c r="E57" s="69">
        <f t="shared" si="1"/>
        <v>23</v>
      </c>
      <c r="F57" s="71">
        <f t="shared" si="2"/>
        <v>13800</v>
      </c>
      <c r="G57" s="71">
        <f t="shared" si="3"/>
        <v>0</v>
      </c>
      <c r="H57" s="71">
        <f t="shared" si="4"/>
        <v>13800</v>
      </c>
      <c r="I57" s="73"/>
      <c r="J57" s="69">
        <f t="shared" si="5"/>
        <v>13800</v>
      </c>
      <c r="K57" s="91"/>
    </row>
    <row r="58" spans="1:11" ht="15.75" customHeight="1">
      <c r="A58" s="69">
        <v>53</v>
      </c>
      <c r="B58" s="70" t="s">
        <v>99</v>
      </c>
      <c r="C58" s="76">
        <f>37+1</f>
        <v>38</v>
      </c>
      <c r="D58" s="76"/>
      <c r="E58" s="69">
        <f t="shared" si="1"/>
        <v>38</v>
      </c>
      <c r="F58" s="71">
        <f t="shared" si="2"/>
        <v>22800</v>
      </c>
      <c r="G58" s="71">
        <f t="shared" si="3"/>
        <v>0</v>
      </c>
      <c r="H58" s="71">
        <f t="shared" si="4"/>
        <v>22800</v>
      </c>
      <c r="I58" s="73"/>
      <c r="J58" s="69">
        <f t="shared" si="5"/>
        <v>22800</v>
      </c>
      <c r="K58" s="91" t="s">
        <v>192</v>
      </c>
    </row>
    <row r="59" spans="1:11" ht="15.75" customHeight="1">
      <c r="A59" s="69">
        <v>54</v>
      </c>
      <c r="B59" s="70" t="s">
        <v>97</v>
      </c>
      <c r="C59" s="76">
        <v>26</v>
      </c>
      <c r="D59" s="76"/>
      <c r="E59" s="69">
        <f t="shared" si="1"/>
        <v>26</v>
      </c>
      <c r="F59" s="71">
        <f t="shared" si="2"/>
        <v>15600</v>
      </c>
      <c r="G59" s="71">
        <f t="shared" si="3"/>
        <v>0</v>
      </c>
      <c r="H59" s="71">
        <f t="shared" si="4"/>
        <v>15600</v>
      </c>
      <c r="I59" s="73"/>
      <c r="J59" s="69">
        <f t="shared" si="5"/>
        <v>15600</v>
      </c>
      <c r="K59" s="91"/>
    </row>
    <row r="60" spans="1:11" ht="15.75" customHeight="1">
      <c r="A60" s="69">
        <v>55</v>
      </c>
      <c r="B60" s="70" t="s">
        <v>137</v>
      </c>
      <c r="C60" s="76">
        <v>24</v>
      </c>
      <c r="D60" s="76"/>
      <c r="E60" s="69">
        <f t="shared" si="1"/>
        <v>24</v>
      </c>
      <c r="F60" s="71">
        <f t="shared" si="2"/>
        <v>14400</v>
      </c>
      <c r="G60" s="71">
        <f t="shared" si="3"/>
        <v>0</v>
      </c>
      <c r="H60" s="71">
        <f t="shared" si="4"/>
        <v>14400</v>
      </c>
      <c r="I60" s="73"/>
      <c r="J60" s="69">
        <f t="shared" si="5"/>
        <v>14400</v>
      </c>
      <c r="K60" s="91"/>
    </row>
    <row r="61" spans="1:11" ht="15.75" customHeight="1">
      <c r="A61" s="69">
        <v>56</v>
      </c>
      <c r="B61" s="70" t="s">
        <v>138</v>
      </c>
      <c r="C61" s="76">
        <v>9</v>
      </c>
      <c r="D61" s="76"/>
      <c r="E61" s="69">
        <f t="shared" si="1"/>
        <v>9</v>
      </c>
      <c r="F61" s="71">
        <f t="shared" si="2"/>
        <v>5400</v>
      </c>
      <c r="G61" s="71">
        <f t="shared" si="3"/>
        <v>0</v>
      </c>
      <c r="H61" s="71">
        <f t="shared" si="4"/>
        <v>5400</v>
      </c>
      <c r="I61" s="73"/>
      <c r="J61" s="69">
        <f t="shared" si="5"/>
        <v>5400</v>
      </c>
      <c r="K61" s="91"/>
    </row>
    <row r="62" spans="1:11" ht="15.75" customHeight="1">
      <c r="A62" s="69">
        <v>57</v>
      </c>
      <c r="B62" s="70" t="s">
        <v>139</v>
      </c>
      <c r="C62" s="76">
        <v>14</v>
      </c>
      <c r="D62" s="76"/>
      <c r="E62" s="69">
        <f t="shared" si="1"/>
        <v>14</v>
      </c>
      <c r="F62" s="71">
        <f t="shared" si="2"/>
        <v>8400</v>
      </c>
      <c r="G62" s="71">
        <f t="shared" si="3"/>
        <v>0</v>
      </c>
      <c r="H62" s="71">
        <f t="shared" si="4"/>
        <v>8400</v>
      </c>
      <c r="I62" s="73"/>
      <c r="J62" s="69">
        <f t="shared" si="5"/>
        <v>8400</v>
      </c>
      <c r="K62" s="91"/>
    </row>
    <row r="63" spans="1:11" ht="15.75" customHeight="1">
      <c r="A63" s="69">
        <v>58</v>
      </c>
      <c r="B63" s="70" t="s">
        <v>140</v>
      </c>
      <c r="C63" s="76">
        <v>21</v>
      </c>
      <c r="D63" s="76"/>
      <c r="E63" s="69">
        <f t="shared" si="1"/>
        <v>21</v>
      </c>
      <c r="F63" s="71">
        <f t="shared" si="2"/>
        <v>12600</v>
      </c>
      <c r="G63" s="71">
        <f t="shared" si="3"/>
        <v>0</v>
      </c>
      <c r="H63" s="71">
        <f t="shared" si="4"/>
        <v>12600</v>
      </c>
      <c r="I63" s="73"/>
      <c r="J63" s="69">
        <f t="shared" si="5"/>
        <v>12600</v>
      </c>
      <c r="K63" s="91"/>
    </row>
    <row r="64" spans="1:11" ht="15.75" customHeight="1">
      <c r="A64" s="69">
        <v>59</v>
      </c>
      <c r="B64" s="70" t="s">
        <v>15</v>
      </c>
      <c r="C64" s="76"/>
      <c r="D64" s="76">
        <v>3</v>
      </c>
      <c r="E64" s="69">
        <f t="shared" si="1"/>
        <v>3</v>
      </c>
      <c r="F64" s="71">
        <f t="shared" si="2"/>
        <v>0</v>
      </c>
      <c r="G64" s="71">
        <f t="shared" si="3"/>
        <v>2100</v>
      </c>
      <c r="H64" s="71">
        <f t="shared" si="4"/>
        <v>2100</v>
      </c>
      <c r="I64" s="73">
        <v>-112</v>
      </c>
      <c r="J64" s="69">
        <f t="shared" si="5"/>
        <v>1988</v>
      </c>
      <c r="K64" s="91"/>
    </row>
    <row r="65" spans="1:11" ht="15.75" customHeight="1">
      <c r="A65" s="69">
        <v>60</v>
      </c>
      <c r="B65" s="70" t="s">
        <v>69</v>
      </c>
      <c r="C65" s="76"/>
      <c r="D65" s="76">
        <v>20</v>
      </c>
      <c r="E65" s="69">
        <f t="shared" si="1"/>
        <v>20</v>
      </c>
      <c r="F65" s="71">
        <f t="shared" si="2"/>
        <v>0</v>
      </c>
      <c r="G65" s="71">
        <f t="shared" si="3"/>
        <v>14000</v>
      </c>
      <c r="H65" s="71">
        <f t="shared" si="4"/>
        <v>14000</v>
      </c>
      <c r="I65" s="73">
        <v>-223</v>
      </c>
      <c r="J65" s="69">
        <f t="shared" si="5"/>
        <v>13777</v>
      </c>
      <c r="K65" s="91"/>
    </row>
    <row r="66" spans="1:11" ht="15.75" customHeight="1">
      <c r="A66" s="69">
        <v>61</v>
      </c>
      <c r="B66" s="70" t="s">
        <v>70</v>
      </c>
      <c r="C66" s="76"/>
      <c r="D66" s="76">
        <v>7</v>
      </c>
      <c r="E66" s="69">
        <f t="shared" si="1"/>
        <v>7</v>
      </c>
      <c r="F66" s="71">
        <f t="shared" si="2"/>
        <v>0</v>
      </c>
      <c r="G66" s="71">
        <f t="shared" si="3"/>
        <v>4900</v>
      </c>
      <c r="H66" s="71">
        <f t="shared" si="4"/>
        <v>4900</v>
      </c>
      <c r="I66" s="73">
        <v>-964</v>
      </c>
      <c r="J66" s="69">
        <f t="shared" si="5"/>
        <v>3936</v>
      </c>
      <c r="K66" s="91"/>
    </row>
    <row r="67" spans="1:11" ht="15.75" customHeight="1">
      <c r="A67" s="69">
        <v>62</v>
      </c>
      <c r="B67" s="70" t="s">
        <v>71</v>
      </c>
      <c r="C67" s="76"/>
      <c r="D67" s="76">
        <v>1</v>
      </c>
      <c r="E67" s="69">
        <f t="shared" si="1"/>
        <v>1</v>
      </c>
      <c r="F67" s="71">
        <f t="shared" si="2"/>
        <v>0</v>
      </c>
      <c r="G67" s="71">
        <f t="shared" si="3"/>
        <v>700</v>
      </c>
      <c r="H67" s="71">
        <f t="shared" si="4"/>
        <v>700</v>
      </c>
      <c r="I67" s="73"/>
      <c r="J67" s="69">
        <f t="shared" si="5"/>
        <v>700</v>
      </c>
      <c r="K67" s="91"/>
    </row>
    <row r="68" spans="1:11" ht="15.75" customHeight="1">
      <c r="A68" s="69">
        <v>63</v>
      </c>
      <c r="B68" s="70" t="s">
        <v>72</v>
      </c>
      <c r="C68" s="76"/>
      <c r="D68" s="76">
        <v>1</v>
      </c>
      <c r="E68" s="69">
        <f t="shared" si="1"/>
        <v>1</v>
      </c>
      <c r="F68" s="71">
        <f t="shared" si="2"/>
        <v>0</v>
      </c>
      <c r="G68" s="71">
        <f t="shared" si="3"/>
        <v>700</v>
      </c>
      <c r="H68" s="71">
        <f t="shared" si="4"/>
        <v>700</v>
      </c>
      <c r="I68" s="73">
        <v>-476</v>
      </c>
      <c r="J68" s="69">
        <f t="shared" si="5"/>
        <v>224</v>
      </c>
      <c r="K68" s="91"/>
    </row>
    <row r="69" spans="1:11" ht="15.75" customHeight="1">
      <c r="A69" s="69">
        <v>64</v>
      </c>
      <c r="B69" s="70" t="s">
        <v>73</v>
      </c>
      <c r="C69" s="76"/>
      <c r="D69" s="76">
        <v>25</v>
      </c>
      <c r="E69" s="69">
        <f t="shared" si="1"/>
        <v>25</v>
      </c>
      <c r="F69" s="71">
        <f t="shared" si="2"/>
        <v>0</v>
      </c>
      <c r="G69" s="71">
        <f t="shared" si="3"/>
        <v>17500</v>
      </c>
      <c r="H69" s="71">
        <f t="shared" si="4"/>
        <v>17500</v>
      </c>
      <c r="I69" s="73"/>
      <c r="J69" s="69">
        <f t="shared" si="5"/>
        <v>17500</v>
      </c>
      <c r="K69" s="91"/>
    </row>
    <row r="70" spans="1:11" ht="15.75" customHeight="1">
      <c r="A70" s="69">
        <v>65</v>
      </c>
      <c r="B70" s="70" t="s">
        <v>74</v>
      </c>
      <c r="C70" s="76"/>
      <c r="D70" s="76">
        <v>8</v>
      </c>
      <c r="E70" s="69">
        <f t="shared" si="1"/>
        <v>8</v>
      </c>
      <c r="F70" s="71">
        <f t="shared" si="2"/>
        <v>0</v>
      </c>
      <c r="G70" s="71">
        <f t="shared" si="3"/>
        <v>5600</v>
      </c>
      <c r="H70" s="71">
        <f t="shared" si="4"/>
        <v>5600</v>
      </c>
      <c r="I70" s="73">
        <v>-3</v>
      </c>
      <c r="J70" s="69">
        <f t="shared" si="5"/>
        <v>5597</v>
      </c>
      <c r="K70" s="91"/>
    </row>
    <row r="71" spans="1:11" ht="15.75" customHeight="1">
      <c r="A71" s="69">
        <v>66</v>
      </c>
      <c r="B71" s="70" t="s">
        <v>183</v>
      </c>
      <c r="C71" s="76"/>
      <c r="D71" s="76">
        <v>15</v>
      </c>
      <c r="E71" s="69">
        <f t="shared" ref="E71:E84" si="6">C71+D71</f>
        <v>15</v>
      </c>
      <c r="F71" s="71">
        <f t="shared" ref="F71:F84" si="7">C71*600</f>
        <v>0</v>
      </c>
      <c r="G71" s="71">
        <f t="shared" ref="G71:G84" si="8">D71*700</f>
        <v>10500</v>
      </c>
      <c r="H71" s="71">
        <f t="shared" ref="H71:H84" si="9">F71+G71</f>
        <v>10500</v>
      </c>
      <c r="I71" s="73"/>
      <c r="J71" s="69">
        <f t="shared" ref="J71:J84" si="10">H71+I71</f>
        <v>10500</v>
      </c>
      <c r="K71" s="91"/>
    </row>
    <row r="72" spans="1:11" ht="15.75" customHeight="1">
      <c r="A72" s="69">
        <v>67</v>
      </c>
      <c r="B72" s="70" t="s">
        <v>16</v>
      </c>
      <c r="C72" s="76"/>
      <c r="D72" s="76">
        <v>22</v>
      </c>
      <c r="E72" s="69">
        <f t="shared" si="6"/>
        <v>22</v>
      </c>
      <c r="F72" s="71">
        <f t="shared" si="7"/>
        <v>0</v>
      </c>
      <c r="G72" s="71">
        <f t="shared" si="8"/>
        <v>15400</v>
      </c>
      <c r="H72" s="71">
        <f t="shared" si="9"/>
        <v>15400</v>
      </c>
      <c r="I72" s="73"/>
      <c r="J72" s="69">
        <f t="shared" si="10"/>
        <v>15400</v>
      </c>
      <c r="K72" s="91"/>
    </row>
    <row r="73" spans="1:11" ht="15.75" customHeight="1">
      <c r="A73" s="69">
        <v>68</v>
      </c>
      <c r="B73" s="70" t="s">
        <v>76</v>
      </c>
      <c r="C73" s="76"/>
      <c r="D73" s="76">
        <v>1</v>
      </c>
      <c r="E73" s="69">
        <f t="shared" si="6"/>
        <v>1</v>
      </c>
      <c r="F73" s="71">
        <f t="shared" si="7"/>
        <v>0</v>
      </c>
      <c r="G73" s="71">
        <f t="shared" si="8"/>
        <v>700</v>
      </c>
      <c r="H73" s="71">
        <f t="shared" si="9"/>
        <v>700</v>
      </c>
      <c r="I73" s="73"/>
      <c r="J73" s="69">
        <f t="shared" si="10"/>
        <v>700</v>
      </c>
      <c r="K73" s="91"/>
    </row>
    <row r="74" spans="1:11" ht="15.75" customHeight="1">
      <c r="A74" s="69">
        <v>69</v>
      </c>
      <c r="B74" s="70" t="s">
        <v>17</v>
      </c>
      <c r="C74" s="76"/>
      <c r="D74" s="76">
        <v>15</v>
      </c>
      <c r="E74" s="69">
        <f t="shared" si="6"/>
        <v>15</v>
      </c>
      <c r="F74" s="71">
        <f t="shared" si="7"/>
        <v>0</v>
      </c>
      <c r="G74" s="71">
        <f t="shared" si="8"/>
        <v>10500</v>
      </c>
      <c r="H74" s="71">
        <f t="shared" si="9"/>
        <v>10500</v>
      </c>
      <c r="I74" s="73">
        <v>-1960</v>
      </c>
      <c r="J74" s="69">
        <f t="shared" si="10"/>
        <v>8540</v>
      </c>
      <c r="K74" s="91"/>
    </row>
    <row r="75" spans="1:11" ht="15.75" customHeight="1">
      <c r="A75" s="69">
        <v>70</v>
      </c>
      <c r="B75" s="70" t="s">
        <v>77</v>
      </c>
      <c r="C75" s="76"/>
      <c r="D75" s="76">
        <v>1</v>
      </c>
      <c r="E75" s="69">
        <f t="shared" si="6"/>
        <v>1</v>
      </c>
      <c r="F75" s="71">
        <f t="shared" si="7"/>
        <v>0</v>
      </c>
      <c r="G75" s="71">
        <f t="shared" si="8"/>
        <v>700</v>
      </c>
      <c r="H75" s="71">
        <f t="shared" si="9"/>
        <v>700</v>
      </c>
      <c r="I75" s="73"/>
      <c r="J75" s="69">
        <f t="shared" si="10"/>
        <v>700</v>
      </c>
      <c r="K75" s="91"/>
    </row>
    <row r="76" spans="1:11" ht="15.75" customHeight="1">
      <c r="A76" s="69">
        <v>71</v>
      </c>
      <c r="B76" s="70" t="s">
        <v>18</v>
      </c>
      <c r="C76" s="76"/>
      <c r="D76" s="76">
        <v>11</v>
      </c>
      <c r="E76" s="69">
        <f t="shared" si="6"/>
        <v>11</v>
      </c>
      <c r="F76" s="71">
        <f t="shared" si="7"/>
        <v>0</v>
      </c>
      <c r="G76" s="71">
        <f t="shared" si="8"/>
        <v>7700</v>
      </c>
      <c r="H76" s="71">
        <f t="shared" si="9"/>
        <v>7700</v>
      </c>
      <c r="I76" s="73"/>
      <c r="J76" s="69">
        <f t="shared" si="10"/>
        <v>7700</v>
      </c>
      <c r="K76" s="91"/>
    </row>
    <row r="77" spans="1:11" ht="15.75" customHeight="1">
      <c r="A77" s="69">
        <v>72</v>
      </c>
      <c r="B77" s="70" t="s">
        <v>78</v>
      </c>
      <c r="C77" s="76"/>
      <c r="D77" s="76">
        <v>4</v>
      </c>
      <c r="E77" s="69">
        <f t="shared" si="6"/>
        <v>4</v>
      </c>
      <c r="F77" s="71">
        <f t="shared" si="7"/>
        <v>0</v>
      </c>
      <c r="G77" s="71">
        <f t="shared" si="8"/>
        <v>2800</v>
      </c>
      <c r="H77" s="71">
        <f t="shared" si="9"/>
        <v>2800</v>
      </c>
      <c r="I77" s="73">
        <v>-536</v>
      </c>
      <c r="J77" s="69">
        <f t="shared" si="10"/>
        <v>2264</v>
      </c>
      <c r="K77" s="91"/>
    </row>
    <row r="78" spans="1:11" ht="15.75" customHeight="1">
      <c r="A78" s="69">
        <v>73</v>
      </c>
      <c r="B78" s="70" t="s">
        <v>79</v>
      </c>
      <c r="C78" s="76"/>
      <c r="D78" s="76">
        <v>7</v>
      </c>
      <c r="E78" s="69">
        <f t="shared" si="6"/>
        <v>7</v>
      </c>
      <c r="F78" s="71">
        <f t="shared" si="7"/>
        <v>0</v>
      </c>
      <c r="G78" s="71">
        <f t="shared" si="8"/>
        <v>4900</v>
      </c>
      <c r="H78" s="71">
        <f t="shared" si="9"/>
        <v>4900</v>
      </c>
      <c r="I78" s="73"/>
      <c r="J78" s="69">
        <f t="shared" si="10"/>
        <v>4900</v>
      </c>
      <c r="K78" s="91"/>
    </row>
    <row r="79" spans="1:11" ht="15.75" customHeight="1">
      <c r="A79" s="69">
        <v>74</v>
      </c>
      <c r="B79" s="70" t="s">
        <v>80</v>
      </c>
      <c r="C79" s="76"/>
      <c r="D79" s="76">
        <v>4</v>
      </c>
      <c r="E79" s="69">
        <f t="shared" si="6"/>
        <v>4</v>
      </c>
      <c r="F79" s="71">
        <f t="shared" si="7"/>
        <v>0</v>
      </c>
      <c r="G79" s="71">
        <f t="shared" si="8"/>
        <v>2800</v>
      </c>
      <c r="H79" s="71">
        <f t="shared" si="9"/>
        <v>2800</v>
      </c>
      <c r="I79" s="73">
        <v>-76</v>
      </c>
      <c r="J79" s="69">
        <f t="shared" si="10"/>
        <v>2724</v>
      </c>
      <c r="K79" s="91"/>
    </row>
    <row r="80" spans="1:11" ht="15.75" customHeight="1">
      <c r="A80" s="69">
        <v>75</v>
      </c>
      <c r="B80" s="70" t="s">
        <v>81</v>
      </c>
      <c r="C80" s="76"/>
      <c r="D80" s="76">
        <v>9</v>
      </c>
      <c r="E80" s="69">
        <f t="shared" si="6"/>
        <v>9</v>
      </c>
      <c r="F80" s="71">
        <f t="shared" si="7"/>
        <v>0</v>
      </c>
      <c r="G80" s="71">
        <f t="shared" si="8"/>
        <v>6300</v>
      </c>
      <c r="H80" s="71">
        <f t="shared" si="9"/>
        <v>6300</v>
      </c>
      <c r="I80" s="73">
        <v>-28</v>
      </c>
      <c r="J80" s="69">
        <f t="shared" si="10"/>
        <v>6272</v>
      </c>
      <c r="K80" s="91"/>
    </row>
    <row r="81" spans="1:15" ht="15.75" customHeight="1">
      <c r="A81" s="69">
        <v>76</v>
      </c>
      <c r="B81" s="70" t="s">
        <v>19</v>
      </c>
      <c r="C81" s="76"/>
      <c r="D81" s="76">
        <v>13</v>
      </c>
      <c r="E81" s="69">
        <f t="shared" si="6"/>
        <v>13</v>
      </c>
      <c r="F81" s="71">
        <f t="shared" si="7"/>
        <v>0</v>
      </c>
      <c r="G81" s="71">
        <f t="shared" si="8"/>
        <v>9100</v>
      </c>
      <c r="H81" s="71">
        <f t="shared" si="9"/>
        <v>9100</v>
      </c>
      <c r="I81" s="73"/>
      <c r="J81" s="69">
        <f t="shared" si="10"/>
        <v>9100</v>
      </c>
      <c r="K81" s="91"/>
    </row>
    <row r="82" spans="1:15" ht="15.75" customHeight="1">
      <c r="A82" s="69">
        <v>77</v>
      </c>
      <c r="B82" s="70" t="s">
        <v>83</v>
      </c>
      <c r="C82" s="76"/>
      <c r="D82" s="76">
        <v>17</v>
      </c>
      <c r="E82" s="69">
        <f t="shared" si="6"/>
        <v>17</v>
      </c>
      <c r="F82" s="71">
        <f t="shared" si="7"/>
        <v>0</v>
      </c>
      <c r="G82" s="71">
        <f t="shared" si="8"/>
        <v>11900</v>
      </c>
      <c r="H82" s="71">
        <f t="shared" si="9"/>
        <v>11900</v>
      </c>
      <c r="I82" s="73"/>
      <c r="J82" s="69">
        <f t="shared" si="10"/>
        <v>11900</v>
      </c>
      <c r="K82" s="91"/>
    </row>
    <row r="83" spans="1:15" ht="15.75" customHeight="1">
      <c r="A83" s="69">
        <v>78</v>
      </c>
      <c r="B83" s="70" t="s">
        <v>20</v>
      </c>
      <c r="C83" s="76"/>
      <c r="D83" s="76">
        <v>25</v>
      </c>
      <c r="E83" s="69">
        <f t="shared" si="6"/>
        <v>25</v>
      </c>
      <c r="F83" s="71">
        <f t="shared" si="7"/>
        <v>0</v>
      </c>
      <c r="G83" s="71">
        <f t="shared" si="8"/>
        <v>17500</v>
      </c>
      <c r="H83" s="71">
        <f t="shared" si="9"/>
        <v>17500</v>
      </c>
      <c r="I83" s="73">
        <v>-896</v>
      </c>
      <c r="J83" s="69">
        <f t="shared" si="10"/>
        <v>16604</v>
      </c>
      <c r="K83" s="91"/>
    </row>
    <row r="84" spans="1:15" ht="15.75" customHeight="1">
      <c r="A84" s="69">
        <v>79</v>
      </c>
      <c r="B84" s="70" t="s">
        <v>85</v>
      </c>
      <c r="C84" s="76"/>
      <c r="D84" s="76">
        <v>9</v>
      </c>
      <c r="E84" s="69">
        <f t="shared" si="6"/>
        <v>9</v>
      </c>
      <c r="F84" s="71">
        <f t="shared" si="7"/>
        <v>0</v>
      </c>
      <c r="G84" s="71">
        <f t="shared" si="8"/>
        <v>6300</v>
      </c>
      <c r="H84" s="71">
        <f t="shared" si="9"/>
        <v>6300</v>
      </c>
      <c r="I84" s="73">
        <v>-2008</v>
      </c>
      <c r="J84" s="69">
        <f t="shared" si="10"/>
        <v>4292</v>
      </c>
      <c r="K84" s="91"/>
    </row>
    <row r="85" spans="1:15" ht="15.75" customHeight="1">
      <c r="A85" s="69"/>
      <c r="B85" s="70"/>
      <c r="C85" s="76"/>
      <c r="D85" s="76"/>
      <c r="E85" s="69">
        <f t="shared" ref="E85" si="11">C85+D85</f>
        <v>0</v>
      </c>
      <c r="F85" s="71">
        <f t="shared" ref="F85" si="12">C85*600</f>
        <v>0</v>
      </c>
      <c r="G85" s="71">
        <f t="shared" ref="G85" si="13">D85*700</f>
        <v>0</v>
      </c>
      <c r="H85" s="71">
        <f t="shared" ref="H85" si="14">F85+G85</f>
        <v>0</v>
      </c>
      <c r="I85" s="73"/>
      <c r="J85" s="69">
        <f t="shared" ref="J85" si="15">H85+I85</f>
        <v>0</v>
      </c>
      <c r="K85" s="91"/>
    </row>
    <row r="86" spans="1:15" ht="15.75" customHeight="1">
      <c r="A86" s="69"/>
      <c r="B86" s="70"/>
      <c r="C86" s="69"/>
      <c r="D86" s="76"/>
      <c r="E86" s="69">
        <f t="shared" ref="E86" si="16">C86+D86</f>
        <v>0</v>
      </c>
      <c r="F86" s="71">
        <f t="shared" ref="F86" si="17">C86*600</f>
        <v>0</v>
      </c>
      <c r="G86" s="71">
        <f t="shared" ref="G86" si="18">D86*700</f>
        <v>0</v>
      </c>
      <c r="H86" s="71">
        <f t="shared" ref="H86" si="19">F86+G86</f>
        <v>0</v>
      </c>
      <c r="I86" s="73"/>
      <c r="J86" s="69">
        <f t="shared" ref="J86" si="20">H86+I86</f>
        <v>0</v>
      </c>
      <c r="K86" s="91"/>
    </row>
    <row r="87" spans="1:15" ht="17.25" customHeight="1">
      <c r="A87" s="158" t="s">
        <v>169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31"/>
      <c r="M87" s="31"/>
      <c r="N87" s="31"/>
      <c r="O87" s="31"/>
    </row>
    <row r="88" spans="1:15" ht="17.25" customHeight="1">
      <c r="A88" s="23" t="s">
        <v>172</v>
      </c>
      <c r="B88" s="23"/>
      <c r="C88" s="23"/>
      <c r="D88" s="23"/>
      <c r="E88" s="23"/>
      <c r="F88" s="27"/>
      <c r="G88" s="23"/>
      <c r="H88" s="23"/>
      <c r="I88" s="23"/>
      <c r="J88" s="23"/>
      <c r="K88" s="85"/>
    </row>
    <row r="89" spans="1:15" s="36" customFormat="1" ht="17.25" customHeight="1">
      <c r="A89" s="30" t="s">
        <v>174</v>
      </c>
      <c r="B89" s="30"/>
      <c r="C89" s="30"/>
      <c r="D89" s="30"/>
      <c r="E89" s="30"/>
      <c r="F89" s="42"/>
      <c r="G89" s="30"/>
      <c r="H89" s="30"/>
      <c r="I89" s="30"/>
      <c r="J89" s="30"/>
      <c r="K89" s="87"/>
      <c r="L89" s="37"/>
      <c r="N89" s="38"/>
    </row>
    <row r="91" spans="1:15" ht="14.25">
      <c r="B91" s="7" t="s">
        <v>173</v>
      </c>
      <c r="C91" s="8"/>
      <c r="D91" s="9"/>
      <c r="E91" s="11" t="s">
        <v>24</v>
      </c>
      <c r="F91" s="28"/>
      <c r="G91" s="6"/>
      <c r="H91" s="10"/>
      <c r="I91" s="4"/>
      <c r="J91" s="13" t="s">
        <v>25</v>
      </c>
    </row>
  </sheetData>
  <mergeCells count="10">
    <mergeCell ref="A87:K87"/>
    <mergeCell ref="A1:K1"/>
    <mergeCell ref="A2:K2"/>
    <mergeCell ref="A3:A4"/>
    <mergeCell ref="B3:B4"/>
    <mergeCell ref="C3:E3"/>
    <mergeCell ref="F3:H3"/>
    <mergeCell ref="I3:I4"/>
    <mergeCell ref="J3:J4"/>
    <mergeCell ref="K3:K4"/>
  </mergeCells>
  <phoneticPr fontId="3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landscape" r:id="rId1"/>
  <headerFooter>
    <oddFooter>第 &amp;P 页，共 &amp;N 页</oddFooter>
  </headerFooter>
  <ignoredErrors>
    <ignoredError sqref="E5:E85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Zeros="0" workbookViewId="0">
      <selection activeCell="M11" sqref="M11"/>
    </sheetView>
  </sheetViews>
  <sheetFormatPr defaultRowHeight="13.5"/>
  <cols>
    <col min="1" max="1" width="9" style="14"/>
    <col min="2" max="2" width="13.75" style="45" customWidth="1"/>
    <col min="3" max="3" width="7" customWidth="1"/>
    <col min="4" max="4" width="9.5" style="14" bestFit="1" customWidth="1"/>
    <col min="5" max="5" width="9.5" bestFit="1" customWidth="1"/>
    <col min="6" max="6" width="10.625" customWidth="1"/>
    <col min="7" max="7" width="13.875" style="14" bestFit="1" customWidth="1"/>
    <col min="8" max="8" width="13.875" bestFit="1" customWidth="1"/>
    <col min="9" max="9" width="15.875" customWidth="1"/>
    <col min="10" max="10" width="11" customWidth="1"/>
  </cols>
  <sheetData>
    <row r="1" spans="1:10" ht="22.5">
      <c r="A1" s="174" t="s">
        <v>196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24.75" customHeight="1">
      <c r="A2" s="145" t="s">
        <v>203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17.25" customHeight="1">
      <c r="A3" s="146" t="s">
        <v>0</v>
      </c>
      <c r="B3" s="175" t="s">
        <v>40</v>
      </c>
      <c r="C3" s="176" t="s">
        <v>41</v>
      </c>
      <c r="D3" s="176"/>
      <c r="E3" s="176"/>
      <c r="F3" s="176" t="s">
        <v>42</v>
      </c>
      <c r="G3" s="176"/>
      <c r="H3" s="176"/>
      <c r="I3" s="147" t="s">
        <v>43</v>
      </c>
      <c r="J3" s="146" t="s">
        <v>44</v>
      </c>
    </row>
    <row r="4" spans="1:10">
      <c r="A4" s="146"/>
      <c r="B4" s="175"/>
      <c r="C4" s="176" t="s">
        <v>45</v>
      </c>
      <c r="D4" s="176" t="s">
        <v>46</v>
      </c>
      <c r="E4" s="176" t="s">
        <v>47</v>
      </c>
      <c r="F4" s="176" t="s">
        <v>48</v>
      </c>
      <c r="G4" s="176" t="s">
        <v>49</v>
      </c>
      <c r="H4" s="176" t="s">
        <v>50</v>
      </c>
      <c r="I4" s="147"/>
      <c r="J4" s="146"/>
    </row>
    <row r="5" spans="1:10">
      <c r="A5" s="146"/>
      <c r="B5" s="175"/>
      <c r="C5" s="176"/>
      <c r="D5" s="176"/>
      <c r="E5" s="176"/>
      <c r="F5" s="176"/>
      <c r="G5" s="176"/>
      <c r="H5" s="176"/>
      <c r="I5" s="147"/>
      <c r="J5" s="146"/>
    </row>
    <row r="6" spans="1:10" ht="20.25" customHeight="1">
      <c r="A6" s="81"/>
      <c r="B6" s="106" t="s">
        <v>35</v>
      </c>
      <c r="C6" s="107">
        <f>SUM(C7:C44)</f>
        <v>58</v>
      </c>
      <c r="D6" s="107">
        <f t="shared" ref="D6:I6" si="0">SUM(D7:D44)</f>
        <v>479</v>
      </c>
      <c r="E6" s="107">
        <f t="shared" si="0"/>
        <v>537</v>
      </c>
      <c r="F6" s="107">
        <f t="shared" si="0"/>
        <v>20880</v>
      </c>
      <c r="G6" s="107">
        <f t="shared" si="0"/>
        <v>172440</v>
      </c>
      <c r="H6" s="107">
        <f t="shared" si="0"/>
        <v>193320</v>
      </c>
      <c r="I6" s="107">
        <f t="shared" si="0"/>
        <v>193320</v>
      </c>
      <c r="J6" s="107"/>
    </row>
    <row r="7" spans="1:10">
      <c r="A7" s="81">
        <v>1</v>
      </c>
      <c r="B7" s="70" t="s">
        <v>15</v>
      </c>
      <c r="C7" s="78"/>
      <c r="D7" s="76">
        <v>9</v>
      </c>
      <c r="E7" s="81">
        <f>C7+D7</f>
        <v>9</v>
      </c>
      <c r="F7" s="109">
        <f>C7*360</f>
        <v>0</v>
      </c>
      <c r="G7" s="109">
        <f>D7*360</f>
        <v>3240</v>
      </c>
      <c r="H7" s="109">
        <f>F7+G7</f>
        <v>3240</v>
      </c>
      <c r="I7" s="110">
        <f>H7</f>
        <v>3240</v>
      </c>
      <c r="J7" s="108"/>
    </row>
    <row r="8" spans="1:10">
      <c r="A8" s="81">
        <v>2</v>
      </c>
      <c r="B8" s="70" t="s">
        <v>68</v>
      </c>
      <c r="C8" s="78">
        <v>2</v>
      </c>
      <c r="D8" s="76">
        <v>8</v>
      </c>
      <c r="E8" s="81">
        <f t="shared" ref="E8:E43" si="1">C8+D8</f>
        <v>10</v>
      </c>
      <c r="F8" s="109">
        <f t="shared" ref="F8:F43" si="2">C8*360</f>
        <v>720</v>
      </c>
      <c r="G8" s="109">
        <f t="shared" ref="G8:G43" si="3">D8*360</f>
        <v>2880</v>
      </c>
      <c r="H8" s="109">
        <f t="shared" ref="H8:H43" si="4">F8+G8</f>
        <v>3600</v>
      </c>
      <c r="I8" s="110">
        <f t="shared" ref="I8:I43" si="5">H8</f>
        <v>3600</v>
      </c>
      <c r="J8" s="78"/>
    </row>
    <row r="9" spans="1:10">
      <c r="A9" s="81">
        <v>3</v>
      </c>
      <c r="B9" s="70" t="s">
        <v>69</v>
      </c>
      <c r="C9" s="78"/>
      <c r="D9" s="76">
        <v>5</v>
      </c>
      <c r="E9" s="81">
        <f t="shared" si="1"/>
        <v>5</v>
      </c>
      <c r="F9" s="109">
        <f t="shared" si="2"/>
        <v>0</v>
      </c>
      <c r="G9" s="109">
        <f t="shared" si="3"/>
        <v>1800</v>
      </c>
      <c r="H9" s="109">
        <f t="shared" si="4"/>
        <v>1800</v>
      </c>
      <c r="I9" s="110">
        <f t="shared" si="5"/>
        <v>1800</v>
      </c>
      <c r="J9" s="80"/>
    </row>
    <row r="10" spans="1:10">
      <c r="A10" s="81">
        <v>4</v>
      </c>
      <c r="B10" s="70" t="s">
        <v>70</v>
      </c>
      <c r="C10" s="78"/>
      <c r="D10" s="76">
        <v>24</v>
      </c>
      <c r="E10" s="81">
        <f t="shared" si="1"/>
        <v>24</v>
      </c>
      <c r="F10" s="109">
        <f t="shared" si="2"/>
        <v>0</v>
      </c>
      <c r="G10" s="109">
        <f t="shared" si="3"/>
        <v>8640</v>
      </c>
      <c r="H10" s="109">
        <f t="shared" si="4"/>
        <v>8640</v>
      </c>
      <c r="I10" s="110">
        <f t="shared" si="5"/>
        <v>8640</v>
      </c>
      <c r="J10" s="78"/>
    </row>
    <row r="11" spans="1:10">
      <c r="A11" s="81">
        <v>5</v>
      </c>
      <c r="B11" s="70" t="s">
        <v>71</v>
      </c>
      <c r="C11" s="78"/>
      <c r="D11" s="76">
        <v>35</v>
      </c>
      <c r="E11" s="81">
        <f t="shared" si="1"/>
        <v>35</v>
      </c>
      <c r="F11" s="109">
        <f t="shared" si="2"/>
        <v>0</v>
      </c>
      <c r="G11" s="109">
        <f t="shared" si="3"/>
        <v>12600</v>
      </c>
      <c r="H11" s="109">
        <f t="shared" si="4"/>
        <v>12600</v>
      </c>
      <c r="I11" s="110">
        <f t="shared" si="5"/>
        <v>12600</v>
      </c>
      <c r="J11" s="80"/>
    </row>
    <row r="12" spans="1:10">
      <c r="A12" s="81">
        <v>6</v>
      </c>
      <c r="B12" s="70" t="s">
        <v>72</v>
      </c>
      <c r="C12" s="78"/>
      <c r="D12" s="76">
        <v>11</v>
      </c>
      <c r="E12" s="81">
        <f t="shared" si="1"/>
        <v>11</v>
      </c>
      <c r="F12" s="109">
        <f t="shared" si="2"/>
        <v>0</v>
      </c>
      <c r="G12" s="109">
        <f t="shared" si="3"/>
        <v>3960</v>
      </c>
      <c r="H12" s="109">
        <f t="shared" si="4"/>
        <v>3960</v>
      </c>
      <c r="I12" s="110">
        <f t="shared" si="5"/>
        <v>3960</v>
      </c>
      <c r="J12" s="78"/>
    </row>
    <row r="13" spans="1:10">
      <c r="A13" s="81">
        <v>7</v>
      </c>
      <c r="B13" s="70" t="s">
        <v>73</v>
      </c>
      <c r="C13" s="78"/>
      <c r="D13" s="76">
        <v>13</v>
      </c>
      <c r="E13" s="81">
        <f t="shared" si="1"/>
        <v>13</v>
      </c>
      <c r="F13" s="109">
        <f t="shared" si="2"/>
        <v>0</v>
      </c>
      <c r="G13" s="109">
        <f t="shared" si="3"/>
        <v>4680</v>
      </c>
      <c r="H13" s="109">
        <f t="shared" si="4"/>
        <v>4680</v>
      </c>
      <c r="I13" s="110">
        <f t="shared" si="5"/>
        <v>4680</v>
      </c>
      <c r="J13" s="80"/>
    </row>
    <row r="14" spans="1:10">
      <c r="A14" s="81">
        <v>8</v>
      </c>
      <c r="B14" s="70" t="s">
        <v>74</v>
      </c>
      <c r="C14" s="78"/>
      <c r="D14" s="76">
        <v>7</v>
      </c>
      <c r="E14" s="81">
        <f t="shared" si="1"/>
        <v>7</v>
      </c>
      <c r="F14" s="109">
        <f t="shared" si="2"/>
        <v>0</v>
      </c>
      <c r="G14" s="109">
        <f t="shared" si="3"/>
        <v>2520</v>
      </c>
      <c r="H14" s="109">
        <f t="shared" si="4"/>
        <v>2520</v>
      </c>
      <c r="I14" s="110">
        <f t="shared" si="5"/>
        <v>2520</v>
      </c>
      <c r="J14" s="80"/>
    </row>
    <row r="15" spans="1:10">
      <c r="A15" s="81">
        <v>9</v>
      </c>
      <c r="B15" s="70" t="s">
        <v>183</v>
      </c>
      <c r="C15" s="78"/>
      <c r="D15" s="76">
        <v>22</v>
      </c>
      <c r="E15" s="81">
        <f t="shared" si="1"/>
        <v>22</v>
      </c>
      <c r="F15" s="109">
        <f t="shared" si="2"/>
        <v>0</v>
      </c>
      <c r="G15" s="109">
        <f t="shared" si="3"/>
        <v>7920</v>
      </c>
      <c r="H15" s="109">
        <f t="shared" si="4"/>
        <v>7920</v>
      </c>
      <c r="I15" s="110">
        <f t="shared" si="5"/>
        <v>7920</v>
      </c>
      <c r="J15" s="78"/>
    </row>
    <row r="16" spans="1:10">
      <c r="A16" s="81">
        <v>10</v>
      </c>
      <c r="B16" s="70" t="s">
        <v>16</v>
      </c>
      <c r="C16" s="78"/>
      <c r="D16" s="76">
        <v>32</v>
      </c>
      <c r="E16" s="81">
        <f t="shared" si="1"/>
        <v>32</v>
      </c>
      <c r="F16" s="109">
        <f t="shared" si="2"/>
        <v>0</v>
      </c>
      <c r="G16" s="109">
        <f t="shared" si="3"/>
        <v>11520</v>
      </c>
      <c r="H16" s="109">
        <f t="shared" si="4"/>
        <v>11520</v>
      </c>
      <c r="I16" s="110">
        <f t="shared" si="5"/>
        <v>11520</v>
      </c>
      <c r="J16" s="78"/>
    </row>
    <row r="17" spans="1:10">
      <c r="A17" s="81">
        <v>11</v>
      </c>
      <c r="B17" s="70" t="s">
        <v>76</v>
      </c>
      <c r="C17" s="78"/>
      <c r="D17" s="76">
        <v>15</v>
      </c>
      <c r="E17" s="81">
        <f t="shared" si="1"/>
        <v>15</v>
      </c>
      <c r="F17" s="109">
        <f t="shared" si="2"/>
        <v>0</v>
      </c>
      <c r="G17" s="109">
        <f t="shared" si="3"/>
        <v>5400</v>
      </c>
      <c r="H17" s="109">
        <f t="shared" si="4"/>
        <v>5400</v>
      </c>
      <c r="I17" s="110">
        <f t="shared" si="5"/>
        <v>5400</v>
      </c>
      <c r="J17" s="80"/>
    </row>
    <row r="18" spans="1:10">
      <c r="A18" s="81">
        <v>12</v>
      </c>
      <c r="B18" s="70" t="s">
        <v>17</v>
      </c>
      <c r="C18" s="78"/>
      <c r="D18" s="76">
        <v>15</v>
      </c>
      <c r="E18" s="81">
        <f t="shared" si="1"/>
        <v>15</v>
      </c>
      <c r="F18" s="109">
        <f t="shared" si="2"/>
        <v>0</v>
      </c>
      <c r="G18" s="109">
        <f t="shared" si="3"/>
        <v>5400</v>
      </c>
      <c r="H18" s="109">
        <f t="shared" si="4"/>
        <v>5400</v>
      </c>
      <c r="I18" s="110">
        <f t="shared" si="5"/>
        <v>5400</v>
      </c>
      <c r="J18" s="78"/>
    </row>
    <row r="19" spans="1:10">
      <c r="A19" s="81">
        <v>13</v>
      </c>
      <c r="B19" s="70" t="s">
        <v>77</v>
      </c>
      <c r="C19" s="78"/>
      <c r="D19" s="76">
        <v>9</v>
      </c>
      <c r="E19" s="81">
        <f t="shared" si="1"/>
        <v>9</v>
      </c>
      <c r="F19" s="109">
        <f t="shared" si="2"/>
        <v>0</v>
      </c>
      <c r="G19" s="109">
        <f t="shared" si="3"/>
        <v>3240</v>
      </c>
      <c r="H19" s="109">
        <f t="shared" si="4"/>
        <v>3240</v>
      </c>
      <c r="I19" s="110">
        <f t="shared" si="5"/>
        <v>3240</v>
      </c>
      <c r="J19" s="78"/>
    </row>
    <row r="20" spans="1:10">
      <c r="A20" s="81">
        <v>14</v>
      </c>
      <c r="B20" s="70" t="s">
        <v>18</v>
      </c>
      <c r="C20" s="78"/>
      <c r="D20" s="76">
        <v>3</v>
      </c>
      <c r="E20" s="81">
        <f t="shared" si="1"/>
        <v>3</v>
      </c>
      <c r="F20" s="109">
        <f t="shared" si="2"/>
        <v>0</v>
      </c>
      <c r="G20" s="109">
        <f t="shared" si="3"/>
        <v>1080</v>
      </c>
      <c r="H20" s="109">
        <f t="shared" si="4"/>
        <v>1080</v>
      </c>
      <c r="I20" s="110">
        <f t="shared" si="5"/>
        <v>1080</v>
      </c>
      <c r="J20" s="78"/>
    </row>
    <row r="21" spans="1:10">
      <c r="A21" s="81">
        <v>15</v>
      </c>
      <c r="B21" s="70" t="s">
        <v>78</v>
      </c>
      <c r="C21" s="78"/>
      <c r="D21" s="76">
        <v>16</v>
      </c>
      <c r="E21" s="81">
        <f t="shared" si="1"/>
        <v>16</v>
      </c>
      <c r="F21" s="109">
        <f t="shared" si="2"/>
        <v>0</v>
      </c>
      <c r="G21" s="109">
        <f t="shared" si="3"/>
        <v>5760</v>
      </c>
      <c r="H21" s="109">
        <f t="shared" si="4"/>
        <v>5760</v>
      </c>
      <c r="I21" s="110">
        <f t="shared" si="5"/>
        <v>5760</v>
      </c>
      <c r="J21" s="78"/>
    </row>
    <row r="22" spans="1:10">
      <c r="A22" s="81">
        <v>16</v>
      </c>
      <c r="B22" s="70" t="s">
        <v>79</v>
      </c>
      <c r="C22" s="78"/>
      <c r="D22" s="76">
        <v>38</v>
      </c>
      <c r="E22" s="81">
        <f t="shared" si="1"/>
        <v>38</v>
      </c>
      <c r="F22" s="109">
        <f t="shared" si="2"/>
        <v>0</v>
      </c>
      <c r="G22" s="109">
        <f t="shared" si="3"/>
        <v>13680</v>
      </c>
      <c r="H22" s="109">
        <f t="shared" si="4"/>
        <v>13680</v>
      </c>
      <c r="I22" s="110">
        <f t="shared" si="5"/>
        <v>13680</v>
      </c>
      <c r="J22" s="78"/>
    </row>
    <row r="23" spans="1:10">
      <c r="A23" s="81">
        <v>17</v>
      </c>
      <c r="B23" s="70" t="s">
        <v>80</v>
      </c>
      <c r="C23" s="78"/>
      <c r="D23" s="76">
        <v>4</v>
      </c>
      <c r="E23" s="81">
        <f t="shared" si="1"/>
        <v>4</v>
      </c>
      <c r="F23" s="109">
        <f t="shared" si="2"/>
        <v>0</v>
      </c>
      <c r="G23" s="109">
        <f t="shared" si="3"/>
        <v>1440</v>
      </c>
      <c r="H23" s="109">
        <f t="shared" si="4"/>
        <v>1440</v>
      </c>
      <c r="I23" s="110">
        <f t="shared" si="5"/>
        <v>1440</v>
      </c>
      <c r="J23" s="78"/>
    </row>
    <row r="24" spans="1:10">
      <c r="A24" s="81">
        <v>18</v>
      </c>
      <c r="B24" s="70" t="s">
        <v>81</v>
      </c>
      <c r="C24" s="78"/>
      <c r="D24" s="76">
        <v>13</v>
      </c>
      <c r="E24" s="81">
        <f t="shared" si="1"/>
        <v>13</v>
      </c>
      <c r="F24" s="109">
        <f t="shared" si="2"/>
        <v>0</v>
      </c>
      <c r="G24" s="109">
        <f t="shared" si="3"/>
        <v>4680</v>
      </c>
      <c r="H24" s="109">
        <f t="shared" si="4"/>
        <v>4680</v>
      </c>
      <c r="I24" s="110">
        <f t="shared" si="5"/>
        <v>4680</v>
      </c>
      <c r="J24" s="80"/>
    </row>
    <row r="25" spans="1:10">
      <c r="A25" s="81">
        <v>19</v>
      </c>
      <c r="B25" s="70" t="s">
        <v>82</v>
      </c>
      <c r="C25" s="78">
        <v>1</v>
      </c>
      <c r="D25" s="76">
        <v>11</v>
      </c>
      <c r="E25" s="81">
        <f t="shared" si="1"/>
        <v>12</v>
      </c>
      <c r="F25" s="109">
        <f t="shared" si="2"/>
        <v>360</v>
      </c>
      <c r="G25" s="109">
        <f t="shared" si="3"/>
        <v>3960</v>
      </c>
      <c r="H25" s="109">
        <f t="shared" si="4"/>
        <v>4320</v>
      </c>
      <c r="I25" s="110">
        <f t="shared" si="5"/>
        <v>4320</v>
      </c>
      <c r="J25" s="78"/>
    </row>
    <row r="26" spans="1:10">
      <c r="A26" s="81">
        <v>20</v>
      </c>
      <c r="B26" s="70" t="s">
        <v>19</v>
      </c>
      <c r="C26" s="78"/>
      <c r="D26" s="76">
        <v>46</v>
      </c>
      <c r="E26" s="81">
        <f t="shared" si="1"/>
        <v>46</v>
      </c>
      <c r="F26" s="109">
        <f t="shared" si="2"/>
        <v>0</v>
      </c>
      <c r="G26" s="109">
        <f t="shared" si="3"/>
        <v>16560</v>
      </c>
      <c r="H26" s="109">
        <f t="shared" si="4"/>
        <v>16560</v>
      </c>
      <c r="I26" s="110">
        <f t="shared" si="5"/>
        <v>16560</v>
      </c>
      <c r="J26" s="78"/>
    </row>
    <row r="27" spans="1:10">
      <c r="A27" s="81">
        <v>21</v>
      </c>
      <c r="B27" s="70" t="s">
        <v>83</v>
      </c>
      <c r="C27" s="78"/>
      <c r="D27" s="76">
        <v>54</v>
      </c>
      <c r="E27" s="81">
        <f t="shared" si="1"/>
        <v>54</v>
      </c>
      <c r="F27" s="109">
        <f t="shared" si="2"/>
        <v>0</v>
      </c>
      <c r="G27" s="109">
        <f t="shared" si="3"/>
        <v>19440</v>
      </c>
      <c r="H27" s="109">
        <f t="shared" si="4"/>
        <v>19440</v>
      </c>
      <c r="I27" s="110">
        <f t="shared" si="5"/>
        <v>19440</v>
      </c>
      <c r="J27" s="80"/>
    </row>
    <row r="28" spans="1:10">
      <c r="A28" s="81">
        <v>22</v>
      </c>
      <c r="B28" s="70" t="s">
        <v>84</v>
      </c>
      <c r="C28" s="78"/>
      <c r="D28" s="76">
        <v>18</v>
      </c>
      <c r="E28" s="81">
        <f t="shared" si="1"/>
        <v>18</v>
      </c>
      <c r="F28" s="109">
        <f t="shared" si="2"/>
        <v>0</v>
      </c>
      <c r="G28" s="109">
        <f t="shared" si="3"/>
        <v>6480</v>
      </c>
      <c r="H28" s="109">
        <f t="shared" si="4"/>
        <v>6480</v>
      </c>
      <c r="I28" s="110">
        <f t="shared" si="5"/>
        <v>6480</v>
      </c>
      <c r="J28" s="78"/>
    </row>
    <row r="29" spans="1:10">
      <c r="A29" s="81">
        <v>23</v>
      </c>
      <c r="B29" s="70" t="s">
        <v>20</v>
      </c>
      <c r="C29" s="78"/>
      <c r="D29" s="76">
        <v>39</v>
      </c>
      <c r="E29" s="81">
        <f t="shared" si="1"/>
        <v>39</v>
      </c>
      <c r="F29" s="109">
        <f t="shared" si="2"/>
        <v>0</v>
      </c>
      <c r="G29" s="109">
        <f t="shared" si="3"/>
        <v>14040</v>
      </c>
      <c r="H29" s="109">
        <f t="shared" si="4"/>
        <v>14040</v>
      </c>
      <c r="I29" s="110">
        <f t="shared" si="5"/>
        <v>14040</v>
      </c>
      <c r="J29" s="78"/>
    </row>
    <row r="30" spans="1:10">
      <c r="A30" s="81">
        <v>24</v>
      </c>
      <c r="B30" s="70" t="s">
        <v>85</v>
      </c>
      <c r="C30" s="78"/>
      <c r="D30" s="76">
        <v>32</v>
      </c>
      <c r="E30" s="81">
        <f t="shared" si="1"/>
        <v>32</v>
      </c>
      <c r="F30" s="109">
        <f t="shared" si="2"/>
        <v>0</v>
      </c>
      <c r="G30" s="109">
        <f t="shared" si="3"/>
        <v>11520</v>
      </c>
      <c r="H30" s="109">
        <f t="shared" si="4"/>
        <v>11520</v>
      </c>
      <c r="I30" s="110">
        <f t="shared" si="5"/>
        <v>11520</v>
      </c>
      <c r="J30" s="78"/>
    </row>
    <row r="31" spans="1:10">
      <c r="A31" s="81">
        <v>25</v>
      </c>
      <c r="B31" s="70" t="s">
        <v>98</v>
      </c>
      <c r="C31" s="76">
        <f>6+3</f>
        <v>9</v>
      </c>
      <c r="D31" s="76"/>
      <c r="E31" s="81">
        <f t="shared" si="1"/>
        <v>9</v>
      </c>
      <c r="F31" s="109">
        <f t="shared" si="2"/>
        <v>3240</v>
      </c>
      <c r="G31" s="109">
        <f t="shared" si="3"/>
        <v>0</v>
      </c>
      <c r="H31" s="109">
        <f t="shared" si="4"/>
        <v>3240</v>
      </c>
      <c r="I31" s="110">
        <f t="shared" si="5"/>
        <v>3240</v>
      </c>
      <c r="J31" s="78" t="s">
        <v>194</v>
      </c>
    </row>
    <row r="32" spans="1:10">
      <c r="A32" s="81">
        <v>26</v>
      </c>
      <c r="B32" s="70" t="s">
        <v>86</v>
      </c>
      <c r="C32" s="76">
        <v>4</v>
      </c>
      <c r="D32" s="76"/>
      <c r="E32" s="81">
        <f t="shared" si="1"/>
        <v>4</v>
      </c>
      <c r="F32" s="109">
        <f t="shared" si="2"/>
        <v>1440</v>
      </c>
      <c r="G32" s="109">
        <f t="shared" si="3"/>
        <v>0</v>
      </c>
      <c r="H32" s="109">
        <f t="shared" si="4"/>
        <v>1440</v>
      </c>
      <c r="I32" s="110">
        <f t="shared" si="5"/>
        <v>1440</v>
      </c>
      <c r="J32" s="78"/>
    </row>
    <row r="33" spans="1:14">
      <c r="A33" s="81">
        <v>27</v>
      </c>
      <c r="B33" s="70" t="s">
        <v>87</v>
      </c>
      <c r="C33" s="76">
        <v>4</v>
      </c>
      <c r="D33" s="76"/>
      <c r="E33" s="81">
        <f t="shared" si="1"/>
        <v>4</v>
      </c>
      <c r="F33" s="109">
        <f t="shared" si="2"/>
        <v>1440</v>
      </c>
      <c r="G33" s="109">
        <f t="shared" si="3"/>
        <v>0</v>
      </c>
      <c r="H33" s="109">
        <f t="shared" si="4"/>
        <v>1440</v>
      </c>
      <c r="I33" s="110">
        <f t="shared" si="5"/>
        <v>1440</v>
      </c>
      <c r="J33" s="78"/>
    </row>
    <row r="34" spans="1:14">
      <c r="A34" s="81">
        <v>28</v>
      </c>
      <c r="B34" s="70" t="s">
        <v>88</v>
      </c>
      <c r="C34" s="76">
        <v>1</v>
      </c>
      <c r="D34" s="76"/>
      <c r="E34" s="81">
        <f t="shared" si="1"/>
        <v>1</v>
      </c>
      <c r="F34" s="109">
        <f t="shared" si="2"/>
        <v>360</v>
      </c>
      <c r="G34" s="109">
        <f t="shared" si="3"/>
        <v>0</v>
      </c>
      <c r="H34" s="109">
        <f t="shared" si="4"/>
        <v>360</v>
      </c>
      <c r="I34" s="110">
        <f t="shared" si="5"/>
        <v>360</v>
      </c>
      <c r="J34" s="78"/>
    </row>
    <row r="35" spans="1:14">
      <c r="A35" s="81">
        <v>29</v>
      </c>
      <c r="B35" s="70" t="s">
        <v>89</v>
      </c>
      <c r="C35" s="76">
        <v>3</v>
      </c>
      <c r="D35" s="76"/>
      <c r="E35" s="81">
        <f t="shared" si="1"/>
        <v>3</v>
      </c>
      <c r="F35" s="109">
        <f t="shared" si="2"/>
        <v>1080</v>
      </c>
      <c r="G35" s="109">
        <f t="shared" si="3"/>
        <v>0</v>
      </c>
      <c r="H35" s="109">
        <f t="shared" si="4"/>
        <v>1080</v>
      </c>
      <c r="I35" s="110">
        <f t="shared" si="5"/>
        <v>1080</v>
      </c>
      <c r="J35" s="78"/>
    </row>
    <row r="36" spans="1:14">
      <c r="A36" s="81">
        <v>30</v>
      </c>
      <c r="B36" s="70" t="s">
        <v>90</v>
      </c>
      <c r="C36" s="76">
        <v>6</v>
      </c>
      <c r="D36" s="76"/>
      <c r="E36" s="81">
        <f t="shared" si="1"/>
        <v>6</v>
      </c>
      <c r="F36" s="109">
        <f t="shared" si="2"/>
        <v>2160</v>
      </c>
      <c r="G36" s="109">
        <f t="shared" si="3"/>
        <v>0</v>
      </c>
      <c r="H36" s="109">
        <f t="shared" si="4"/>
        <v>2160</v>
      </c>
      <c r="I36" s="110">
        <f t="shared" si="5"/>
        <v>2160</v>
      </c>
      <c r="J36" s="78"/>
    </row>
    <row r="37" spans="1:14">
      <c r="A37" s="81">
        <v>31</v>
      </c>
      <c r="B37" s="70" t="s">
        <v>91</v>
      </c>
      <c r="C37" s="76">
        <v>4</v>
      </c>
      <c r="D37" s="76"/>
      <c r="E37" s="81">
        <f t="shared" si="1"/>
        <v>4</v>
      </c>
      <c r="F37" s="109">
        <f t="shared" si="2"/>
        <v>1440</v>
      </c>
      <c r="G37" s="109">
        <f t="shared" si="3"/>
        <v>0</v>
      </c>
      <c r="H37" s="109">
        <f t="shared" si="4"/>
        <v>1440</v>
      </c>
      <c r="I37" s="110">
        <f t="shared" si="5"/>
        <v>1440</v>
      </c>
      <c r="J37" s="78"/>
    </row>
    <row r="38" spans="1:14">
      <c r="A38" s="81">
        <v>32</v>
      </c>
      <c r="B38" s="70" t="s">
        <v>93</v>
      </c>
      <c r="C38" s="76">
        <v>6</v>
      </c>
      <c r="D38" s="76"/>
      <c r="E38" s="81">
        <f t="shared" si="1"/>
        <v>6</v>
      </c>
      <c r="F38" s="109">
        <f t="shared" si="2"/>
        <v>2160</v>
      </c>
      <c r="G38" s="109">
        <f t="shared" si="3"/>
        <v>0</v>
      </c>
      <c r="H38" s="109">
        <f t="shared" si="4"/>
        <v>2160</v>
      </c>
      <c r="I38" s="110">
        <f t="shared" si="5"/>
        <v>2160</v>
      </c>
      <c r="J38" s="78"/>
    </row>
    <row r="39" spans="1:14">
      <c r="A39" s="81">
        <v>33</v>
      </c>
      <c r="B39" s="70" t="s">
        <v>94</v>
      </c>
      <c r="C39" s="76">
        <v>1</v>
      </c>
      <c r="D39" s="76"/>
      <c r="E39" s="81">
        <f t="shared" si="1"/>
        <v>1</v>
      </c>
      <c r="F39" s="109">
        <f t="shared" si="2"/>
        <v>360</v>
      </c>
      <c r="G39" s="109">
        <f t="shared" si="3"/>
        <v>0</v>
      </c>
      <c r="H39" s="109">
        <f t="shared" si="4"/>
        <v>360</v>
      </c>
      <c r="I39" s="110">
        <f t="shared" si="5"/>
        <v>360</v>
      </c>
      <c r="J39" s="78"/>
    </row>
    <row r="40" spans="1:14">
      <c r="A40" s="81">
        <v>34</v>
      </c>
      <c r="B40" s="70" t="s">
        <v>95</v>
      </c>
      <c r="C40" s="76">
        <v>4</v>
      </c>
      <c r="D40" s="76"/>
      <c r="E40" s="81">
        <f t="shared" si="1"/>
        <v>4</v>
      </c>
      <c r="F40" s="109">
        <f t="shared" si="2"/>
        <v>1440</v>
      </c>
      <c r="G40" s="109">
        <f t="shared" si="3"/>
        <v>0</v>
      </c>
      <c r="H40" s="109">
        <f t="shared" si="4"/>
        <v>1440</v>
      </c>
      <c r="I40" s="110">
        <f t="shared" si="5"/>
        <v>1440</v>
      </c>
      <c r="J40" s="78"/>
    </row>
    <row r="41" spans="1:14">
      <c r="A41" s="81">
        <v>35</v>
      </c>
      <c r="B41" s="70" t="s">
        <v>96</v>
      </c>
      <c r="C41" s="76">
        <v>1</v>
      </c>
      <c r="D41" s="76"/>
      <c r="E41" s="81">
        <f t="shared" si="1"/>
        <v>1</v>
      </c>
      <c r="F41" s="109">
        <f t="shared" si="2"/>
        <v>360</v>
      </c>
      <c r="G41" s="109">
        <f t="shared" si="3"/>
        <v>0</v>
      </c>
      <c r="H41" s="109">
        <f t="shared" si="4"/>
        <v>360</v>
      </c>
      <c r="I41" s="110">
        <f t="shared" si="5"/>
        <v>360</v>
      </c>
      <c r="J41" s="78"/>
    </row>
    <row r="42" spans="1:14">
      <c r="A42" s="81">
        <v>36</v>
      </c>
      <c r="B42" s="70" t="s">
        <v>178</v>
      </c>
      <c r="C42" s="76">
        <v>4</v>
      </c>
      <c r="D42" s="76"/>
      <c r="E42" s="81">
        <f t="shared" si="1"/>
        <v>4</v>
      </c>
      <c r="F42" s="109">
        <f t="shared" si="2"/>
        <v>1440</v>
      </c>
      <c r="G42" s="109">
        <f t="shared" si="3"/>
        <v>0</v>
      </c>
      <c r="H42" s="109">
        <f t="shared" si="4"/>
        <v>1440</v>
      </c>
      <c r="I42" s="110">
        <f t="shared" si="5"/>
        <v>1440</v>
      </c>
      <c r="J42" s="78" t="s">
        <v>195</v>
      </c>
    </row>
    <row r="43" spans="1:14">
      <c r="A43" s="81">
        <v>37</v>
      </c>
      <c r="B43" s="70" t="s">
        <v>97</v>
      </c>
      <c r="C43" s="76">
        <v>8</v>
      </c>
      <c r="D43" s="76"/>
      <c r="E43" s="81">
        <f t="shared" si="1"/>
        <v>8</v>
      </c>
      <c r="F43" s="109">
        <f t="shared" si="2"/>
        <v>2880</v>
      </c>
      <c r="G43" s="109">
        <f t="shared" si="3"/>
        <v>0</v>
      </c>
      <c r="H43" s="109">
        <f t="shared" si="4"/>
        <v>2880</v>
      </c>
      <c r="I43" s="110">
        <f t="shared" si="5"/>
        <v>2880</v>
      </c>
      <c r="J43" s="78"/>
    </row>
    <row r="44" spans="1:14">
      <c r="A44" s="81"/>
      <c r="B44" s="70"/>
      <c r="C44" s="78"/>
      <c r="D44" s="76"/>
      <c r="E44" s="81"/>
      <c r="F44" s="109"/>
      <c r="G44" s="109"/>
      <c r="H44" s="109"/>
      <c r="I44" s="110"/>
      <c r="J44" s="78"/>
    </row>
    <row r="45" spans="1:14" ht="27.75" customHeight="1">
      <c r="A45" s="173" t="s">
        <v>168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</row>
    <row r="46" spans="1:14">
      <c r="B46" s="43"/>
      <c r="E46" s="14"/>
      <c r="F46" s="14"/>
    </row>
    <row r="48" spans="1:14" s="4" customFormat="1" ht="32.25" customHeight="1">
      <c r="A48" s="5"/>
      <c r="B48" s="44" t="s">
        <v>23</v>
      </c>
      <c r="C48" s="8"/>
      <c r="D48" s="62"/>
      <c r="F48" s="11" t="s">
        <v>24</v>
      </c>
      <c r="G48" s="5"/>
      <c r="I48" s="13" t="s">
        <v>25</v>
      </c>
      <c r="J48" s="12"/>
      <c r="K48" s="6"/>
      <c r="L48" s="6"/>
      <c r="N48" s="20"/>
    </row>
  </sheetData>
  <mergeCells count="15">
    <mergeCell ref="A45:K45"/>
    <mergeCell ref="A1:J1"/>
    <mergeCell ref="A2:J2"/>
    <mergeCell ref="A3:A5"/>
    <mergeCell ref="B3:B5"/>
    <mergeCell ref="C3:E3"/>
    <mergeCell ref="F3:H3"/>
    <mergeCell ref="I3:I5"/>
    <mergeCell ref="J3:J5"/>
    <mergeCell ref="C4:C5"/>
    <mergeCell ref="D4:D5"/>
    <mergeCell ref="E4:E5"/>
    <mergeCell ref="F4:F5"/>
    <mergeCell ref="G4:G5"/>
    <mergeCell ref="H4:H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  <ignoredErrors>
    <ignoredError sqref="E8:E43 F8:F43 C6 C7 H8:H43 G31:G42 D7 E7 F7:H7 D6:H6" emptyCellReferenc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F20" sqref="F20"/>
    </sheetView>
  </sheetViews>
  <sheetFormatPr defaultRowHeight="13.5"/>
  <cols>
    <col min="3" max="3" width="4.5" customWidth="1"/>
    <col min="5" max="5" width="9" style="14"/>
    <col min="6" max="6" width="41.625" customWidth="1"/>
    <col min="8" max="8" width="16" customWidth="1"/>
  </cols>
  <sheetData>
    <row r="1" spans="1:10">
      <c r="A1" s="1"/>
      <c r="B1" s="1"/>
      <c r="C1" s="1" t="s">
        <v>145</v>
      </c>
      <c r="D1" s="1" t="s">
        <v>146</v>
      </c>
      <c r="E1" s="2" t="s">
        <v>148</v>
      </c>
      <c r="F1" s="1"/>
      <c r="G1" s="1"/>
    </row>
    <row r="2" spans="1:10">
      <c r="A2" s="1"/>
      <c r="B2" s="1" t="s">
        <v>143</v>
      </c>
      <c r="C2" s="1"/>
      <c r="D2" s="1">
        <v>1</v>
      </c>
      <c r="E2" s="2"/>
      <c r="F2" s="1"/>
      <c r="G2" s="1"/>
    </row>
    <row r="3" spans="1:10">
      <c r="A3" s="1"/>
      <c r="B3" s="1" t="s">
        <v>142</v>
      </c>
      <c r="C3" s="1"/>
      <c r="D3" s="1">
        <v>1</v>
      </c>
      <c r="E3" s="2"/>
      <c r="F3" s="1" t="s">
        <v>147</v>
      </c>
      <c r="G3" s="1"/>
    </row>
    <row r="4" spans="1:10">
      <c r="A4" s="1"/>
      <c r="B4" s="1" t="s">
        <v>144</v>
      </c>
      <c r="C4" s="1"/>
      <c r="D4" s="1">
        <v>-1</v>
      </c>
      <c r="E4" s="2">
        <v>1</v>
      </c>
      <c r="F4" s="1" t="s">
        <v>155</v>
      </c>
      <c r="G4" s="1"/>
    </row>
    <row r="5" spans="1:10">
      <c r="A5" s="1"/>
      <c r="B5" s="1" t="s">
        <v>149</v>
      </c>
      <c r="C5" s="1"/>
      <c r="D5" s="1"/>
      <c r="E5" s="2">
        <v>-2</v>
      </c>
      <c r="F5" s="1" t="s">
        <v>156</v>
      </c>
      <c r="G5" s="1"/>
      <c r="J5">
        <v>81.86</v>
      </c>
    </row>
    <row r="6" spans="1:10">
      <c r="A6" s="1"/>
      <c r="B6" s="1" t="s">
        <v>150</v>
      </c>
      <c r="C6" s="1"/>
      <c r="D6" s="1"/>
      <c r="E6" s="2">
        <v>2</v>
      </c>
      <c r="F6" s="1" t="s">
        <v>157</v>
      </c>
      <c r="G6" s="89">
        <v>10.3</v>
      </c>
      <c r="J6">
        <v>166.31</v>
      </c>
    </row>
    <row r="7" spans="1:10">
      <c r="A7" s="1"/>
      <c r="B7" s="1" t="s">
        <v>151</v>
      </c>
      <c r="C7" s="1"/>
      <c r="D7" s="1"/>
      <c r="E7" s="2">
        <v>1</v>
      </c>
      <c r="F7" s="1" t="s">
        <v>152</v>
      </c>
      <c r="G7" s="89">
        <v>10.3</v>
      </c>
      <c r="J7">
        <v>97.72</v>
      </c>
    </row>
    <row r="8" spans="1:10">
      <c r="A8" s="1"/>
      <c r="B8" s="1" t="s">
        <v>153</v>
      </c>
      <c r="C8" s="1"/>
      <c r="D8" s="1"/>
      <c r="E8" s="2">
        <v>1</v>
      </c>
      <c r="F8" s="1" t="s">
        <v>154</v>
      </c>
      <c r="G8" s="1">
        <v>11.13</v>
      </c>
      <c r="H8" t="s">
        <v>160</v>
      </c>
      <c r="J8">
        <v>71.040000000000006</v>
      </c>
    </row>
    <row r="9" spans="1:10">
      <c r="A9" s="1"/>
      <c r="B9" s="1" t="s">
        <v>158</v>
      </c>
      <c r="C9" s="1"/>
      <c r="D9" s="1"/>
      <c r="E9" s="2">
        <v>-1</v>
      </c>
      <c r="F9" s="1" t="s">
        <v>159</v>
      </c>
      <c r="G9" s="1"/>
      <c r="J9">
        <v>23.29</v>
      </c>
    </row>
    <row r="10" spans="1:10">
      <c r="A10" s="1"/>
      <c r="B10" s="1" t="s">
        <v>167</v>
      </c>
      <c r="C10" s="1"/>
      <c r="D10" s="1">
        <v>1</v>
      </c>
      <c r="E10" s="2"/>
      <c r="F10" s="1" t="s">
        <v>161</v>
      </c>
      <c r="G10" s="1">
        <v>11.16</v>
      </c>
      <c r="J10">
        <v>408.56</v>
      </c>
    </row>
    <row r="11" spans="1:10">
      <c r="A11" s="1"/>
      <c r="B11" s="1" t="s">
        <v>162</v>
      </c>
      <c r="C11" s="1"/>
      <c r="D11" s="1"/>
      <c r="E11" s="2">
        <v>1</v>
      </c>
      <c r="F11" s="1" t="s">
        <v>163</v>
      </c>
      <c r="G11" s="1">
        <v>12.21</v>
      </c>
      <c r="J11">
        <v>1102.3599999999999</v>
      </c>
    </row>
    <row r="12" spans="1:10">
      <c r="J12">
        <f>SUM(J5:J11)</f>
        <v>1951.1399999999999</v>
      </c>
    </row>
  </sheetData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S3" sqref="S3"/>
    </sheetView>
  </sheetViews>
  <sheetFormatPr defaultRowHeight="13.5"/>
  <cols>
    <col min="1" max="1" width="13.875" customWidth="1"/>
    <col min="2" max="9" width="6.25" customWidth="1"/>
  </cols>
  <sheetData>
    <row r="1" spans="1:16" ht="28.5" customHeight="1">
      <c r="A1" s="177" t="s">
        <v>218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31.5" customHeight="1">
      <c r="A2" s="123" t="s">
        <v>206</v>
      </c>
      <c r="B2" s="124"/>
      <c r="C2" s="124"/>
      <c r="D2" s="124"/>
      <c r="E2" s="124"/>
      <c r="F2" s="124"/>
      <c r="I2" s="124" t="s">
        <v>219</v>
      </c>
      <c r="J2" s="124"/>
      <c r="K2" s="124"/>
      <c r="L2" s="124"/>
      <c r="N2" s="124"/>
      <c r="O2" s="125" t="s">
        <v>207</v>
      </c>
      <c r="P2" s="124"/>
    </row>
    <row r="3" spans="1:16" ht="62.25" customHeight="1">
      <c r="A3" s="126" t="s">
        <v>220</v>
      </c>
      <c r="B3" s="127" t="s">
        <v>208</v>
      </c>
      <c r="C3" s="127" t="s">
        <v>209</v>
      </c>
      <c r="D3" s="127" t="s">
        <v>210</v>
      </c>
      <c r="E3" s="127" t="s">
        <v>211</v>
      </c>
      <c r="F3" s="127" t="s">
        <v>212</v>
      </c>
      <c r="G3" s="127" t="s">
        <v>213</v>
      </c>
      <c r="H3" s="127" t="s">
        <v>214</v>
      </c>
      <c r="I3" s="127" t="s">
        <v>221</v>
      </c>
      <c r="J3" s="127" t="s">
        <v>215</v>
      </c>
      <c r="K3" s="127" t="s">
        <v>222</v>
      </c>
      <c r="L3" s="127" t="s">
        <v>223</v>
      </c>
      <c r="M3" s="127" t="s">
        <v>224</v>
      </c>
      <c r="N3" s="127" t="s">
        <v>225</v>
      </c>
      <c r="O3" s="127" t="s">
        <v>226</v>
      </c>
      <c r="P3" s="127" t="s">
        <v>227</v>
      </c>
    </row>
    <row r="4" spans="1:16" ht="20.25" customHeight="1">
      <c r="A4" s="1" t="s">
        <v>20</v>
      </c>
      <c r="B4" s="2">
        <v>8</v>
      </c>
      <c r="C4" s="2">
        <v>2</v>
      </c>
      <c r="D4" s="2">
        <v>3</v>
      </c>
      <c r="E4" s="2">
        <v>1</v>
      </c>
      <c r="F4" s="2">
        <v>36</v>
      </c>
      <c r="G4" s="2"/>
      <c r="H4" s="2">
        <v>61</v>
      </c>
      <c r="I4" s="128"/>
      <c r="J4" s="2">
        <v>197</v>
      </c>
      <c r="K4" s="2">
        <v>308</v>
      </c>
      <c r="L4" s="2">
        <v>54000</v>
      </c>
      <c r="M4" s="2">
        <v>312750</v>
      </c>
      <c r="N4" s="2">
        <v>21400</v>
      </c>
      <c r="O4" s="81">
        <v>1500</v>
      </c>
      <c r="P4" s="2">
        <f>L4+M4+N4-O4</f>
        <v>386650</v>
      </c>
    </row>
    <row r="5" spans="1:16" ht="20.25" customHeight="1">
      <c r="A5" s="1" t="s">
        <v>19</v>
      </c>
      <c r="B5" s="2">
        <v>7</v>
      </c>
      <c r="C5" s="2"/>
      <c r="D5" s="2"/>
      <c r="E5" s="2"/>
      <c r="F5" s="2">
        <v>32</v>
      </c>
      <c r="G5" s="2"/>
      <c r="H5" s="2">
        <v>47</v>
      </c>
      <c r="I5" s="128">
        <v>1</v>
      </c>
      <c r="J5" s="2">
        <v>175</v>
      </c>
      <c r="K5" s="2">
        <v>262</v>
      </c>
      <c r="L5" s="2">
        <v>43500</v>
      </c>
      <c r="M5" s="2">
        <v>258750</v>
      </c>
      <c r="N5" s="2">
        <v>17200</v>
      </c>
      <c r="O5" s="2"/>
      <c r="P5" s="2">
        <f t="shared" ref="P5:P10" si="0">L5+M5+N5-O5</f>
        <v>319450</v>
      </c>
    </row>
    <row r="6" spans="1:16" ht="20.25" customHeight="1">
      <c r="A6" s="1" t="s">
        <v>17</v>
      </c>
      <c r="B6" s="2">
        <v>18</v>
      </c>
      <c r="C6" s="2"/>
      <c r="D6" s="2"/>
      <c r="E6" s="2">
        <v>2</v>
      </c>
      <c r="F6" s="2">
        <v>36</v>
      </c>
      <c r="G6" s="2"/>
      <c r="H6" s="2">
        <v>90</v>
      </c>
      <c r="I6" s="128">
        <v>5</v>
      </c>
      <c r="J6" s="2">
        <v>549</v>
      </c>
      <c r="K6" s="2">
        <v>700</v>
      </c>
      <c r="L6" s="2">
        <v>135900</v>
      </c>
      <c r="M6" s="2">
        <v>742500</v>
      </c>
      <c r="N6" s="2">
        <v>28800</v>
      </c>
      <c r="O6" s="2"/>
      <c r="P6" s="2">
        <f t="shared" si="0"/>
        <v>907200</v>
      </c>
    </row>
    <row r="7" spans="1:16" ht="20.25" customHeight="1">
      <c r="A7" s="1" t="s">
        <v>15</v>
      </c>
      <c r="B7" s="2">
        <v>16</v>
      </c>
      <c r="C7" s="2">
        <v>1</v>
      </c>
      <c r="D7" s="2">
        <v>1</v>
      </c>
      <c r="E7" s="2">
        <v>4</v>
      </c>
      <c r="F7" s="2">
        <v>41</v>
      </c>
      <c r="G7" s="2">
        <v>1</v>
      </c>
      <c r="H7" s="2">
        <v>69</v>
      </c>
      <c r="I7" s="128">
        <v>3</v>
      </c>
      <c r="J7" s="2">
        <v>621</v>
      </c>
      <c r="K7" s="2">
        <v>756</v>
      </c>
      <c r="L7" s="2">
        <f>120600+900</f>
        <v>121500</v>
      </c>
      <c r="M7" s="2">
        <v>817500</v>
      </c>
      <c r="N7" s="2">
        <f>25600+200</f>
        <v>25800</v>
      </c>
      <c r="O7" s="2"/>
      <c r="P7" s="2">
        <f t="shared" si="0"/>
        <v>964800</v>
      </c>
    </row>
    <row r="8" spans="1:16" ht="20.25" customHeight="1">
      <c r="A8" s="1" t="s">
        <v>18</v>
      </c>
      <c r="B8" s="2">
        <v>4</v>
      </c>
      <c r="C8" s="2"/>
      <c r="D8" s="2"/>
      <c r="E8" s="2">
        <v>1</v>
      </c>
      <c r="F8" s="2">
        <v>11</v>
      </c>
      <c r="G8" s="2"/>
      <c r="H8" s="2">
        <v>34</v>
      </c>
      <c r="I8" s="128">
        <v>2</v>
      </c>
      <c r="J8" s="2">
        <v>154</v>
      </c>
      <c r="K8" s="2">
        <v>206</v>
      </c>
      <c r="L8" s="2">
        <v>26000</v>
      </c>
      <c r="M8" s="2">
        <v>223500</v>
      </c>
      <c r="N8" s="2">
        <v>9800</v>
      </c>
      <c r="O8" s="2"/>
      <c r="P8" s="2">
        <f t="shared" si="0"/>
        <v>259300</v>
      </c>
    </row>
    <row r="9" spans="1:16" ht="20.25" customHeight="1">
      <c r="A9" s="1" t="s">
        <v>216</v>
      </c>
      <c r="B9" s="2">
        <v>24</v>
      </c>
      <c r="C9" s="2">
        <v>2</v>
      </c>
      <c r="D9" s="2"/>
      <c r="E9" s="2">
        <v>4</v>
      </c>
      <c r="F9" s="2">
        <v>44</v>
      </c>
      <c r="G9" s="2"/>
      <c r="H9" s="2">
        <v>109</v>
      </c>
      <c r="I9" s="128">
        <v>4</v>
      </c>
      <c r="J9" s="2">
        <v>573</v>
      </c>
      <c r="K9" s="2">
        <v>760</v>
      </c>
      <c r="L9" s="2">
        <v>168300</v>
      </c>
      <c r="M9" s="2">
        <v>742500</v>
      </c>
      <c r="N9" s="2">
        <v>36000</v>
      </c>
      <c r="O9" s="2"/>
      <c r="P9" s="2">
        <f t="shared" si="0"/>
        <v>946800</v>
      </c>
    </row>
    <row r="10" spans="1:16" ht="20.25" customHeight="1">
      <c r="A10" s="1" t="s">
        <v>16</v>
      </c>
      <c r="B10" s="2"/>
      <c r="C10" s="2"/>
      <c r="D10" s="2"/>
      <c r="E10" s="2">
        <v>1</v>
      </c>
      <c r="F10" s="2">
        <v>18</v>
      </c>
      <c r="G10" s="2"/>
      <c r="H10" s="2">
        <v>32</v>
      </c>
      <c r="I10" s="128">
        <v>2</v>
      </c>
      <c r="J10" s="2">
        <v>127</v>
      </c>
      <c r="K10" s="2">
        <v>180</v>
      </c>
      <c r="L10" s="2">
        <v>47700</v>
      </c>
      <c r="M10" s="2">
        <v>172500</v>
      </c>
      <c r="N10" s="2">
        <v>10000</v>
      </c>
      <c r="O10" s="2"/>
      <c r="P10" s="2">
        <f t="shared" si="0"/>
        <v>230200</v>
      </c>
    </row>
    <row r="11" spans="1:16" ht="20.25" customHeight="1">
      <c r="A11" s="1" t="s">
        <v>217</v>
      </c>
      <c r="B11" s="2">
        <f>SUM(B4:B10)</f>
        <v>77</v>
      </c>
      <c r="C11" s="2">
        <f t="shared" ref="C11:P11" si="1">SUM(C4:C10)</f>
        <v>5</v>
      </c>
      <c r="D11" s="2">
        <f t="shared" si="1"/>
        <v>4</v>
      </c>
      <c r="E11" s="2">
        <f t="shared" si="1"/>
        <v>13</v>
      </c>
      <c r="F11" s="2">
        <f t="shared" si="1"/>
        <v>218</v>
      </c>
      <c r="G11" s="2">
        <f t="shared" si="1"/>
        <v>1</v>
      </c>
      <c r="H11" s="2">
        <f t="shared" si="1"/>
        <v>442</v>
      </c>
      <c r="I11" s="2">
        <f t="shared" si="1"/>
        <v>17</v>
      </c>
      <c r="J11" s="2">
        <f t="shared" si="1"/>
        <v>2396</v>
      </c>
      <c r="K11" s="2">
        <f t="shared" si="1"/>
        <v>3172</v>
      </c>
      <c r="L11" s="2">
        <f t="shared" si="1"/>
        <v>596900</v>
      </c>
      <c r="M11" s="2">
        <f t="shared" si="1"/>
        <v>3270000</v>
      </c>
      <c r="N11" s="2">
        <f t="shared" si="1"/>
        <v>149000</v>
      </c>
      <c r="O11" s="2">
        <f t="shared" si="1"/>
        <v>1500</v>
      </c>
      <c r="P11" s="2">
        <f t="shared" si="1"/>
        <v>4014400</v>
      </c>
    </row>
    <row r="13" spans="1:16">
      <c r="A13" s="14" t="s">
        <v>228</v>
      </c>
      <c r="B13" t="s">
        <v>229</v>
      </c>
    </row>
    <row r="14" spans="1:16">
      <c r="A14" s="14"/>
      <c r="B14" t="s">
        <v>230</v>
      </c>
    </row>
    <row r="15" spans="1:16">
      <c r="A15" s="14"/>
      <c r="B15" t="s">
        <v>231</v>
      </c>
    </row>
    <row r="16" spans="1:16">
      <c r="A16" s="14"/>
    </row>
    <row r="17" spans="2:14">
      <c r="B17" s="119" t="s">
        <v>232</v>
      </c>
      <c r="I17" t="s">
        <v>233</v>
      </c>
      <c r="N17" t="s">
        <v>234</v>
      </c>
    </row>
  </sheetData>
  <mergeCells count="1">
    <mergeCell ref="A1:P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11:I11 P5:P11 O11" emptyCellReferenc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U7" sqref="U7"/>
    </sheetView>
  </sheetViews>
  <sheetFormatPr defaultRowHeight="13.5"/>
  <cols>
    <col min="1" max="1" width="12.875" customWidth="1"/>
    <col min="2" max="2" width="6.75" customWidth="1"/>
    <col min="3" max="4" width="5.375" customWidth="1"/>
    <col min="5" max="5" width="5.25" customWidth="1"/>
    <col min="6" max="6" width="4.5" customWidth="1"/>
    <col min="7" max="10" width="5.375" customWidth="1"/>
    <col min="11" max="11" width="5" customWidth="1"/>
    <col min="12" max="12" width="8.25" customWidth="1"/>
    <col min="13" max="13" width="6.25" customWidth="1"/>
    <col min="14" max="14" width="8.25" style="14" customWidth="1"/>
    <col min="16" max="18" width="9" style="14"/>
  </cols>
  <sheetData>
    <row r="1" spans="1:19" ht="22.5">
      <c r="A1" s="177" t="s">
        <v>309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</row>
    <row r="2" spans="1:19" ht="20.25" customHeight="1">
      <c r="A2" s="129" t="s">
        <v>310</v>
      </c>
      <c r="B2" s="129"/>
      <c r="C2" s="129"/>
      <c r="D2" s="129"/>
      <c r="E2" s="129"/>
      <c r="F2" s="129"/>
      <c r="G2" s="129"/>
      <c r="H2" s="129" t="s">
        <v>311</v>
      </c>
      <c r="I2" s="129"/>
      <c r="J2" s="129"/>
      <c r="K2" s="129"/>
      <c r="L2" s="129"/>
      <c r="M2" s="129"/>
      <c r="N2"/>
      <c r="O2" s="129"/>
      <c r="P2" s="129" t="s">
        <v>312</v>
      </c>
      <c r="Q2" s="129"/>
      <c r="R2" s="129"/>
      <c r="S2" s="129"/>
    </row>
    <row r="3" spans="1:19" s="131" customFormat="1" ht="37.5" customHeight="1">
      <c r="A3" s="126" t="s">
        <v>313</v>
      </c>
      <c r="B3" s="127" t="s">
        <v>314</v>
      </c>
      <c r="C3" s="127" t="s">
        <v>235</v>
      </c>
      <c r="D3" s="127" t="s">
        <v>208</v>
      </c>
      <c r="E3" s="127" t="s">
        <v>209</v>
      </c>
      <c r="F3" s="127" t="s">
        <v>211</v>
      </c>
      <c r="G3" s="127" t="s">
        <v>236</v>
      </c>
      <c r="H3" s="127" t="s">
        <v>212</v>
      </c>
      <c r="I3" s="127" t="s">
        <v>213</v>
      </c>
      <c r="J3" s="127" t="s">
        <v>214</v>
      </c>
      <c r="K3" s="127" t="s">
        <v>215</v>
      </c>
      <c r="L3" s="127" t="s">
        <v>315</v>
      </c>
      <c r="M3" s="127" t="s">
        <v>217</v>
      </c>
      <c r="N3" s="127" t="s">
        <v>316</v>
      </c>
      <c r="O3" s="127" t="s">
        <v>317</v>
      </c>
      <c r="P3" s="127" t="s">
        <v>318</v>
      </c>
      <c r="Q3" s="127" t="s">
        <v>319</v>
      </c>
      <c r="R3" s="127" t="s">
        <v>320</v>
      </c>
      <c r="S3" s="126" t="s">
        <v>321</v>
      </c>
    </row>
    <row r="4" spans="1:19" s="131" customFormat="1" ht="20.25" customHeight="1">
      <c r="A4" s="1" t="s">
        <v>237</v>
      </c>
      <c r="B4" s="1" t="s">
        <v>238</v>
      </c>
      <c r="C4" s="135">
        <v>1</v>
      </c>
      <c r="D4" s="135">
        <v>6</v>
      </c>
      <c r="E4" s="135"/>
      <c r="F4" s="135">
        <v>1</v>
      </c>
      <c r="G4" s="135"/>
      <c r="H4" s="135">
        <v>5</v>
      </c>
      <c r="I4" s="135"/>
      <c r="J4" s="135">
        <v>39</v>
      </c>
      <c r="K4" s="135">
        <v>4</v>
      </c>
      <c r="L4" s="135">
        <v>824</v>
      </c>
      <c r="M4" s="135">
        <v>880</v>
      </c>
      <c r="N4" s="1"/>
      <c r="O4" s="1">
        <v>880000</v>
      </c>
      <c r="P4" s="1"/>
      <c r="Q4" s="1"/>
      <c r="R4" s="1"/>
      <c r="S4" s="1">
        <f>O4+P4+Q4+R4</f>
        <v>880000</v>
      </c>
    </row>
    <row r="5" spans="1:19" s="131" customFormat="1" ht="20.25" customHeight="1">
      <c r="A5" s="1"/>
      <c r="B5" s="1" t="s">
        <v>239</v>
      </c>
      <c r="C5" s="135">
        <v>2</v>
      </c>
      <c r="D5" s="135">
        <v>11</v>
      </c>
      <c r="E5" s="135"/>
      <c r="F5" s="135">
        <v>2</v>
      </c>
      <c r="G5" s="135">
        <v>26</v>
      </c>
      <c r="H5" s="135">
        <v>23</v>
      </c>
      <c r="I5" s="135">
        <v>1</v>
      </c>
      <c r="J5" s="135">
        <v>59</v>
      </c>
      <c r="K5" s="135">
        <v>118</v>
      </c>
      <c r="L5" s="135">
        <v>1154</v>
      </c>
      <c r="M5" s="135">
        <v>1396</v>
      </c>
      <c r="N5" s="1"/>
      <c r="O5" s="1">
        <v>1396000</v>
      </c>
      <c r="P5" s="1">
        <v>271500</v>
      </c>
      <c r="Q5" s="1">
        <v>60500</v>
      </c>
      <c r="R5" s="1">
        <v>18800</v>
      </c>
      <c r="S5" s="1">
        <f t="shared" ref="S5:S14" si="0">O5+P5+Q5+R5</f>
        <v>1746800</v>
      </c>
    </row>
    <row r="6" spans="1:19" s="131" customFormat="1" ht="20.25" customHeight="1">
      <c r="A6" s="1"/>
      <c r="B6" s="1" t="s">
        <v>240</v>
      </c>
      <c r="C6" s="135">
        <v>3</v>
      </c>
      <c r="D6" s="135">
        <v>9</v>
      </c>
      <c r="E6" s="135">
        <v>1</v>
      </c>
      <c r="F6" s="135"/>
      <c r="G6" s="135">
        <v>27</v>
      </c>
      <c r="H6" s="135">
        <v>27</v>
      </c>
      <c r="I6" s="135">
        <v>1</v>
      </c>
      <c r="J6" s="135">
        <v>49</v>
      </c>
      <c r="K6" s="135">
        <v>50</v>
      </c>
      <c r="L6" s="135">
        <v>966</v>
      </c>
      <c r="M6" s="135">
        <v>1133</v>
      </c>
      <c r="N6" s="1"/>
      <c r="O6" s="1">
        <v>1133000</v>
      </c>
      <c r="P6" s="1">
        <v>191500</v>
      </c>
      <c r="Q6" s="1">
        <v>41750</v>
      </c>
      <c r="R6" s="1">
        <v>17400</v>
      </c>
      <c r="S6" s="1">
        <f t="shared" si="0"/>
        <v>1383650</v>
      </c>
    </row>
    <row r="7" spans="1:19" s="131" customFormat="1" ht="20.25" customHeight="1">
      <c r="A7" s="1" t="s">
        <v>241</v>
      </c>
      <c r="B7" s="1"/>
      <c r="C7" s="135">
        <v>6</v>
      </c>
      <c r="D7" s="135">
        <v>26</v>
      </c>
      <c r="E7" s="135">
        <v>1</v>
      </c>
      <c r="F7" s="135">
        <v>3</v>
      </c>
      <c r="G7" s="135">
        <v>53</v>
      </c>
      <c r="H7" s="135">
        <v>55</v>
      </c>
      <c r="I7" s="135">
        <v>2</v>
      </c>
      <c r="J7" s="135">
        <v>147</v>
      </c>
      <c r="K7" s="135">
        <v>172</v>
      </c>
      <c r="L7" s="135">
        <v>2944</v>
      </c>
      <c r="M7" s="135">
        <v>3409</v>
      </c>
      <c r="N7" s="1">
        <v>83250</v>
      </c>
      <c r="O7" s="1">
        <v>3409000</v>
      </c>
      <c r="P7" s="1">
        <f>P5+P6</f>
        <v>463000</v>
      </c>
      <c r="Q7" s="1">
        <f t="shared" ref="Q7:R7" si="1">Q5+Q6</f>
        <v>102250</v>
      </c>
      <c r="R7" s="1">
        <f t="shared" si="1"/>
        <v>36200</v>
      </c>
      <c r="S7" s="1">
        <f>O7+P7+Q7+R7-N7</f>
        <v>3927200</v>
      </c>
    </row>
    <row r="8" spans="1:19" s="131" customFormat="1" ht="20.25" customHeight="1">
      <c r="A8" s="1" t="s">
        <v>242</v>
      </c>
      <c r="B8" s="1" t="s">
        <v>238</v>
      </c>
      <c r="C8" s="135">
        <v>10</v>
      </c>
      <c r="D8" s="135">
        <v>14</v>
      </c>
      <c r="E8" s="135"/>
      <c r="F8" s="135">
        <v>2</v>
      </c>
      <c r="G8" s="135">
        <v>34</v>
      </c>
      <c r="H8" s="135">
        <v>54</v>
      </c>
      <c r="I8" s="135"/>
      <c r="J8" s="135">
        <v>136</v>
      </c>
      <c r="K8" s="135">
        <v>204</v>
      </c>
      <c r="L8" s="135">
        <v>1261</v>
      </c>
      <c r="M8" s="135">
        <v>1715</v>
      </c>
      <c r="N8" s="1"/>
      <c r="O8" s="1">
        <v>1715000</v>
      </c>
      <c r="P8" s="1"/>
      <c r="Q8" s="1">
        <v>86000</v>
      </c>
      <c r="R8" s="1">
        <v>41200</v>
      </c>
      <c r="S8" s="1">
        <f t="shared" si="0"/>
        <v>1842200</v>
      </c>
    </row>
    <row r="9" spans="1:19" s="131" customFormat="1" ht="20.25" customHeight="1">
      <c r="A9" s="1"/>
      <c r="B9" s="1" t="s">
        <v>239</v>
      </c>
      <c r="C9" s="135">
        <v>6</v>
      </c>
      <c r="D9" s="135">
        <v>14</v>
      </c>
      <c r="E9" s="135"/>
      <c r="F9" s="135">
        <v>2</v>
      </c>
      <c r="G9" s="135">
        <v>44</v>
      </c>
      <c r="H9" s="135">
        <v>43</v>
      </c>
      <c r="I9" s="135">
        <v>2</v>
      </c>
      <c r="J9" s="135">
        <v>116</v>
      </c>
      <c r="K9" s="135">
        <v>282</v>
      </c>
      <c r="L9" s="135">
        <v>1063</v>
      </c>
      <c r="M9" s="135">
        <v>1572</v>
      </c>
      <c r="N9" s="1"/>
      <c r="O9" s="1">
        <v>1572000</v>
      </c>
      <c r="P9" s="1">
        <v>567000</v>
      </c>
      <c r="Q9" s="1">
        <v>101000</v>
      </c>
      <c r="R9" s="1">
        <v>35000</v>
      </c>
      <c r="S9" s="1">
        <f t="shared" si="0"/>
        <v>2275000</v>
      </c>
    </row>
    <row r="10" spans="1:19" s="131" customFormat="1" ht="20.25" customHeight="1">
      <c r="A10" s="1"/>
      <c r="B10" s="1" t="s">
        <v>240</v>
      </c>
      <c r="C10" s="135">
        <v>8</v>
      </c>
      <c r="D10" s="135">
        <v>14</v>
      </c>
      <c r="E10" s="135"/>
      <c r="F10" s="135">
        <v>3</v>
      </c>
      <c r="G10" s="135">
        <v>22</v>
      </c>
      <c r="H10" s="135">
        <v>51</v>
      </c>
      <c r="I10" s="135"/>
      <c r="J10" s="135">
        <v>104</v>
      </c>
      <c r="K10" s="135">
        <v>237</v>
      </c>
      <c r="L10" s="135">
        <v>1167</v>
      </c>
      <c r="M10" s="135">
        <v>1606</v>
      </c>
      <c r="N10" s="1"/>
      <c r="O10" s="1">
        <v>1606000</v>
      </c>
      <c r="P10" s="1">
        <v>491000</v>
      </c>
      <c r="Q10" s="1">
        <v>90250</v>
      </c>
      <c r="R10" s="1">
        <v>33800</v>
      </c>
      <c r="S10" s="1">
        <f t="shared" si="0"/>
        <v>2221050</v>
      </c>
    </row>
    <row r="11" spans="1:19" s="131" customFormat="1" ht="20.25" customHeight="1">
      <c r="A11" s="1" t="s">
        <v>243</v>
      </c>
      <c r="B11" s="1"/>
      <c r="C11" s="135">
        <v>24</v>
      </c>
      <c r="D11" s="135">
        <v>42</v>
      </c>
      <c r="E11" s="135"/>
      <c r="F11" s="135">
        <v>7</v>
      </c>
      <c r="G11" s="135">
        <v>100</v>
      </c>
      <c r="H11" s="135">
        <v>148</v>
      </c>
      <c r="I11" s="135">
        <v>2</v>
      </c>
      <c r="J11" s="135">
        <v>356</v>
      </c>
      <c r="K11" s="135">
        <v>723</v>
      </c>
      <c r="L11" s="135">
        <v>3491</v>
      </c>
      <c r="M11" s="135">
        <v>4893</v>
      </c>
      <c r="N11" s="1">
        <v>105600</v>
      </c>
      <c r="O11" s="1">
        <v>4893000</v>
      </c>
      <c r="P11" s="1">
        <f>P9+P10</f>
        <v>1058000</v>
      </c>
      <c r="Q11" s="1">
        <f>Q8+Q9+Q10</f>
        <v>277250</v>
      </c>
      <c r="R11" s="1">
        <f>R8+R9+R10</f>
        <v>110000</v>
      </c>
      <c r="S11" s="1">
        <f>O11+P11+Q11+R11-N11</f>
        <v>6232650</v>
      </c>
    </row>
    <row r="12" spans="1:19" s="131" customFormat="1" ht="20.25" customHeight="1">
      <c r="A12" s="1" t="s">
        <v>244</v>
      </c>
      <c r="B12" s="1" t="s">
        <v>238</v>
      </c>
      <c r="C12" s="135">
        <v>2</v>
      </c>
      <c r="D12" s="135">
        <v>4</v>
      </c>
      <c r="E12" s="135"/>
      <c r="F12" s="135"/>
      <c r="G12" s="135"/>
      <c r="H12" s="135">
        <v>12</v>
      </c>
      <c r="I12" s="135"/>
      <c r="J12" s="135">
        <v>12</v>
      </c>
      <c r="K12" s="135">
        <v>12</v>
      </c>
      <c r="L12" s="135">
        <v>171</v>
      </c>
      <c r="M12" s="135">
        <v>213</v>
      </c>
      <c r="N12" s="1"/>
      <c r="O12" s="1">
        <v>213000</v>
      </c>
      <c r="P12" s="1"/>
      <c r="Q12" s="1"/>
      <c r="R12" s="1"/>
      <c r="S12" s="1">
        <f t="shared" si="0"/>
        <v>213000</v>
      </c>
    </row>
    <row r="13" spans="1:19" s="131" customFormat="1" ht="20.25" customHeight="1">
      <c r="A13" s="1"/>
      <c r="B13" s="1" t="s">
        <v>239</v>
      </c>
      <c r="C13" s="135">
        <v>3</v>
      </c>
      <c r="D13" s="135">
        <v>2</v>
      </c>
      <c r="E13" s="135"/>
      <c r="F13" s="135">
        <v>1</v>
      </c>
      <c r="G13" s="135"/>
      <c r="H13" s="135">
        <v>9</v>
      </c>
      <c r="I13" s="135"/>
      <c r="J13" s="135">
        <v>30</v>
      </c>
      <c r="K13" s="135">
        <v>17</v>
      </c>
      <c r="L13" s="135">
        <v>225</v>
      </c>
      <c r="M13" s="135">
        <v>287</v>
      </c>
      <c r="N13" s="1"/>
      <c r="O13" s="1">
        <v>287000</v>
      </c>
      <c r="P13" s="1">
        <v>77000</v>
      </c>
      <c r="Q13" s="1">
        <v>15500</v>
      </c>
      <c r="R13" s="1">
        <v>8200</v>
      </c>
      <c r="S13" s="1">
        <f t="shared" si="0"/>
        <v>387700</v>
      </c>
    </row>
    <row r="14" spans="1:19" s="131" customFormat="1" ht="20.25" customHeight="1">
      <c r="A14" s="1"/>
      <c r="B14" s="1" t="s">
        <v>240</v>
      </c>
      <c r="C14" s="135">
        <v>6</v>
      </c>
      <c r="D14" s="135">
        <v>4</v>
      </c>
      <c r="E14" s="135"/>
      <c r="F14" s="135"/>
      <c r="G14" s="135"/>
      <c r="H14" s="135">
        <v>9</v>
      </c>
      <c r="I14" s="135"/>
      <c r="J14" s="135">
        <v>14</v>
      </c>
      <c r="K14" s="135">
        <v>11</v>
      </c>
      <c r="L14" s="135">
        <v>163</v>
      </c>
      <c r="M14" s="135">
        <v>207</v>
      </c>
      <c r="N14" s="1"/>
      <c r="O14" s="1">
        <v>207000</v>
      </c>
      <c r="P14" s="1">
        <v>51000</v>
      </c>
      <c r="Q14" s="1">
        <v>11000</v>
      </c>
      <c r="R14" s="1">
        <v>5400</v>
      </c>
      <c r="S14" s="1">
        <f t="shared" si="0"/>
        <v>274400</v>
      </c>
    </row>
    <row r="15" spans="1:19" s="131" customFormat="1" ht="20.25" customHeight="1">
      <c r="A15" s="1" t="s">
        <v>322</v>
      </c>
      <c r="B15" s="1"/>
      <c r="C15" s="135">
        <v>11</v>
      </c>
      <c r="D15" s="135">
        <v>10</v>
      </c>
      <c r="E15" s="135"/>
      <c r="F15" s="135">
        <v>1</v>
      </c>
      <c r="G15" s="135"/>
      <c r="H15" s="135">
        <v>30</v>
      </c>
      <c r="I15" s="135"/>
      <c r="J15" s="135">
        <v>56</v>
      </c>
      <c r="K15" s="135">
        <v>40</v>
      </c>
      <c r="L15" s="135">
        <v>559</v>
      </c>
      <c r="M15" s="135">
        <v>707</v>
      </c>
      <c r="N15" s="1">
        <v>22950</v>
      </c>
      <c r="O15" s="1">
        <v>707000</v>
      </c>
      <c r="P15" s="1">
        <f>P13+P14</f>
        <v>128000</v>
      </c>
      <c r="Q15" s="1">
        <f t="shared" ref="Q15:R15" si="2">Q13+Q14</f>
        <v>26500</v>
      </c>
      <c r="R15" s="1">
        <f t="shared" si="2"/>
        <v>13600</v>
      </c>
      <c r="S15" s="1">
        <f>O15+P15+Q15+R15-N15</f>
        <v>852150</v>
      </c>
    </row>
    <row r="16" spans="1:19" s="131" customFormat="1" ht="20.25" customHeight="1">
      <c r="A16" s="1" t="s">
        <v>217</v>
      </c>
      <c r="B16" s="1"/>
      <c r="C16" s="135">
        <v>41</v>
      </c>
      <c r="D16" s="135">
        <v>78</v>
      </c>
      <c r="E16" s="135">
        <v>1</v>
      </c>
      <c r="F16" s="135">
        <v>11</v>
      </c>
      <c r="G16" s="135">
        <v>153</v>
      </c>
      <c r="H16" s="135">
        <v>233</v>
      </c>
      <c r="I16" s="135">
        <v>4</v>
      </c>
      <c r="J16" s="135">
        <v>559</v>
      </c>
      <c r="K16" s="135">
        <v>1870</v>
      </c>
      <c r="L16" s="135">
        <v>3503</v>
      </c>
      <c r="M16" s="135">
        <v>9009</v>
      </c>
      <c r="N16" s="1"/>
      <c r="O16" s="1">
        <f t="shared" ref="O16" si="3">M16*1000</f>
        <v>9009000</v>
      </c>
      <c r="P16" s="1">
        <f>P7+P11+P15</f>
        <v>1649000</v>
      </c>
      <c r="Q16" s="1">
        <f t="shared" ref="Q16:S16" si="4">Q7+Q11+Q15</f>
        <v>406000</v>
      </c>
      <c r="R16" s="1">
        <f t="shared" si="4"/>
        <v>159800</v>
      </c>
      <c r="S16" s="1">
        <f t="shared" si="4"/>
        <v>11012000</v>
      </c>
    </row>
    <row r="17" spans="1:18">
      <c r="N17"/>
      <c r="P17"/>
      <c r="Q17"/>
      <c r="R17"/>
    </row>
    <row r="18" spans="1:18">
      <c r="A18" t="s">
        <v>323</v>
      </c>
      <c r="B18" t="s">
        <v>324</v>
      </c>
      <c r="N18"/>
      <c r="P18"/>
      <c r="Q18"/>
      <c r="R18"/>
    </row>
    <row r="19" spans="1:18">
      <c r="B19" t="s">
        <v>325</v>
      </c>
      <c r="N19"/>
      <c r="P19"/>
      <c r="Q19"/>
      <c r="R19"/>
    </row>
    <row r="20" spans="1:18">
      <c r="B20" t="s">
        <v>326</v>
      </c>
      <c r="N20"/>
      <c r="P20"/>
      <c r="Q20"/>
      <c r="R20"/>
    </row>
    <row r="21" spans="1:18"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/>
    </row>
    <row r="22" spans="1:18">
      <c r="B22" t="s">
        <v>327</v>
      </c>
      <c r="L22" t="s">
        <v>328</v>
      </c>
      <c r="N22"/>
      <c r="P22"/>
      <c r="Q22" t="s">
        <v>329</v>
      </c>
      <c r="R22"/>
    </row>
  </sheetData>
  <mergeCells count="1">
    <mergeCell ref="A1:S1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学前 (2)</vt:lpstr>
      <vt:lpstr>学前教育</vt:lpstr>
      <vt:lpstr>寄宿生生活补助</vt:lpstr>
      <vt:lpstr>非寄生活补助</vt:lpstr>
      <vt:lpstr>非寄已脱生活费</vt:lpstr>
      <vt:lpstr>寄宿脱贫学生餐费补助</vt:lpstr>
      <vt:lpstr>补</vt:lpstr>
      <vt:lpstr>普高</vt:lpstr>
      <vt:lpstr>中职</vt:lpstr>
      <vt:lpstr>非寄生活补助!Print_Titles</vt:lpstr>
      <vt:lpstr>非寄已脱生活费!Print_Titles</vt:lpstr>
      <vt:lpstr>寄宿生生活补助!Print_Titles</vt:lpstr>
      <vt:lpstr>寄宿脱贫学生餐费补助!Print_Titles</vt:lpstr>
      <vt:lpstr>'学前 (2)'!Print_Titles</vt:lpstr>
      <vt:lpstr>学前教育!Print_Titles</vt:lpstr>
    </vt:vector>
  </TitlesOfParts>
  <Company>XiTongPan.Com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2024-10-29T06:51:10Z</cp:lastPrinted>
  <dcterms:created xsi:type="dcterms:W3CDTF">2023-04-03T02:07:36Z</dcterms:created>
  <dcterms:modified xsi:type="dcterms:W3CDTF">2024-10-29T06:54:04Z</dcterms:modified>
</cp:coreProperties>
</file>