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tabRatio="631" firstSheet="1" activeTab="1"/>
  </bookViews>
  <sheets>
    <sheet name="学前 (2)" sheetId="10" state="hidden" r:id="rId1"/>
    <sheet name="学前" sheetId="16" r:id="rId2"/>
    <sheet name="寄宿生生活补助" sheetId="1" r:id="rId3"/>
    <sheet name="非寄生活补助" sheetId="2" r:id="rId4"/>
    <sheet name="非寄已脱生活费" sheetId="3" r:id="rId5"/>
    <sheet name="寄宿脱贫学生餐费补助" sheetId="4" r:id="rId6"/>
    <sheet name="补" sheetId="13" state="hidden" r:id="rId7"/>
    <sheet name="普高" sheetId="14" r:id="rId8"/>
    <sheet name="中职" sheetId="15" r:id="rId9"/>
    <sheet name="Sheet1" sheetId="17" r:id="rId10"/>
  </sheets>
  <definedNames>
    <definedName name="_xlnm._FilterDatabase" localSheetId="2" hidden="1">寄宿生生活补助!$A$5:$O$52</definedName>
    <definedName name="_xlnm._FilterDatabase" localSheetId="3" hidden="1">非寄生活补助!$A$4:$O$87</definedName>
    <definedName name="_xlnm._FilterDatabase" localSheetId="4" hidden="1">非寄已脱生活费!$A$4:$O$88</definedName>
    <definedName name="_xlnm.Print_Titles" localSheetId="3">非寄生活补助!$1:$4</definedName>
    <definedName name="_xlnm.Print_Titles" localSheetId="4">非寄已脱生活费!$1:$4</definedName>
    <definedName name="_xlnm.Print_Titles" localSheetId="2">寄宿生生活补助!$1:$5</definedName>
    <definedName name="_xlnm.Print_Titles" localSheetId="5">寄宿脱贫学生餐费补助!$1:$5</definedName>
    <definedName name="_xlnm.Print_Titles" localSheetId="0">'学前 (2)'!$1:$4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<sst xmlns="http://schemas.openxmlformats.org/spreadsheetml/2006/main" count="651" uniqueCount="286">
  <si>
    <t>2024年春期学前教育家庭经济困难幼儿资助拨款表</t>
  </si>
  <si>
    <t xml:space="preserve">填报单位：重庆市綦江区教育委员会                                               </t>
  </si>
  <si>
    <t xml:space="preserve"> 填报时间：2024年10月10日 </t>
  </si>
  <si>
    <t xml:space="preserve">金额：元 </t>
  </si>
  <si>
    <t>序号</t>
  </si>
  <si>
    <t>学校名称</t>
  </si>
  <si>
    <t>开户名称</t>
  </si>
  <si>
    <t>开户银行</t>
  </si>
  <si>
    <t>银行账号</t>
  </si>
  <si>
    <t>受助幼儿人数</t>
  </si>
  <si>
    <t>保教补助标准：元/月</t>
  </si>
  <si>
    <t>受助金额</t>
  </si>
  <si>
    <t>本期实拨金额</t>
  </si>
  <si>
    <t>备注</t>
  </si>
  <si>
    <t>已脱贫（原建卡）</t>
  </si>
  <si>
    <t>其他贫困类（原建卡除外）</t>
  </si>
  <si>
    <t>小计</t>
  </si>
  <si>
    <t>合计</t>
  </si>
  <si>
    <t>说明：1.綦江财发【2023】1号（渝财教[2022]194号）《关于提前下达2023年学前教育发展资金预算的通知》资金131万元。</t>
  </si>
  <si>
    <t xml:space="preserve">      2..綦江财发【2022】116号（渝财教【2022】49号）《关于下达2022年支持学前教育发展资金预算的通知》资金51万元</t>
  </si>
  <si>
    <t xml:space="preserve">      3.綦江财发【2023】1号学前教育幼儿资助2022资金130万元</t>
  </si>
  <si>
    <t xml:space="preserve">      4.市区分担比例各为50%。</t>
  </si>
  <si>
    <t>分管领导：</t>
  </si>
  <si>
    <t>审核：</t>
  </si>
  <si>
    <t>经办人：</t>
  </si>
  <si>
    <t xml:space="preserve"> 填报时间：2024年3月15日 </t>
  </si>
  <si>
    <t>脱贫学生</t>
  </si>
  <si>
    <t>其他贫困类（脱贫学生除外）</t>
  </si>
  <si>
    <t>横山学校</t>
  </si>
  <si>
    <t>隆盛小学</t>
  </si>
  <si>
    <t>莲石3人</t>
  </si>
  <si>
    <t>乐兴小学</t>
  </si>
  <si>
    <t>三角小学</t>
  </si>
  <si>
    <t>吉安1人</t>
  </si>
  <si>
    <t>永城小学</t>
  </si>
  <si>
    <t>通惠小学</t>
  </si>
  <si>
    <t>北渡学校</t>
  </si>
  <si>
    <t>城南小学</t>
  </si>
  <si>
    <t>古剑学校</t>
  </si>
  <si>
    <t>陵园小学</t>
  </si>
  <si>
    <t>通惠1人</t>
  </si>
  <si>
    <t>实验幼儿园</t>
  </si>
  <si>
    <t>通惠7人,康德14人,城东6人</t>
  </si>
  <si>
    <t>长乐小学</t>
  </si>
  <si>
    <t>中山路小学</t>
  </si>
  <si>
    <t>三会学校</t>
  </si>
  <si>
    <t>永新小学</t>
  </si>
  <si>
    <t>新建4人</t>
  </si>
  <si>
    <t>中峰小学</t>
  </si>
  <si>
    <t>登瀛学校</t>
  </si>
  <si>
    <t>九龙小学</t>
  </si>
  <si>
    <t>南州小学</t>
  </si>
  <si>
    <t>沙溪小学</t>
  </si>
  <si>
    <t>万兴小学</t>
  </si>
  <si>
    <t>文龙小学</t>
  </si>
  <si>
    <t>新盛小学</t>
  </si>
  <si>
    <t>营盘山小学</t>
  </si>
  <si>
    <t>蒲河学校</t>
  </si>
  <si>
    <t>三江一小</t>
  </si>
  <si>
    <t>石角小学</t>
  </si>
  <si>
    <t>瀛坪6人</t>
  </si>
  <si>
    <t>新民小学</t>
  </si>
  <si>
    <t>高庙学校</t>
  </si>
  <si>
    <t>高青学校</t>
  </si>
  <si>
    <t>郭扶小学</t>
  </si>
  <si>
    <t>篆塘小学</t>
  </si>
  <si>
    <t>扶欢小学</t>
  </si>
  <si>
    <t>三江二小</t>
  </si>
  <si>
    <t>柴坝学校</t>
  </si>
  <si>
    <t>丁山学校</t>
  </si>
  <si>
    <t>福林学校</t>
  </si>
  <si>
    <t>赶水小学</t>
  </si>
  <si>
    <t>民族小学</t>
  </si>
  <si>
    <t>适中学校</t>
  </si>
  <si>
    <t>书院街小学</t>
  </si>
  <si>
    <t>土台学校</t>
  </si>
  <si>
    <t>永久小学</t>
  </si>
  <si>
    <t>永乐小学</t>
  </si>
  <si>
    <t>镇紫学校</t>
  </si>
  <si>
    <t>杨地湾学校</t>
  </si>
  <si>
    <t>安稳中心幼儿园</t>
  </si>
  <si>
    <t>羊角学校</t>
  </si>
  <si>
    <t>打通二小</t>
  </si>
  <si>
    <t>打通一小</t>
  </si>
  <si>
    <t>吹角5人</t>
  </si>
  <si>
    <t>大罗学校</t>
  </si>
  <si>
    <t>石壕小学</t>
  </si>
  <si>
    <t>天池学校</t>
  </si>
  <si>
    <t>万隆学校</t>
  </si>
  <si>
    <t>逢春学校</t>
  </si>
  <si>
    <t>羊叉学校</t>
  </si>
  <si>
    <t>实验小学</t>
  </si>
  <si>
    <t>惠民学校幼儿园</t>
  </si>
  <si>
    <t>隆盛启明星幼儿园</t>
  </si>
  <si>
    <t>綦江区才识幼儿园</t>
  </si>
  <si>
    <t>永城蓓蕾幼儿园</t>
  </si>
  <si>
    <t>峰汇幼儿园</t>
  </si>
  <si>
    <t>童梦星月幼儿园</t>
  </si>
  <si>
    <t>鸿杰幼儿园</t>
  </si>
  <si>
    <t>才识香江幼儿园</t>
  </si>
  <si>
    <t>喜洋洋幼儿园</t>
  </si>
  <si>
    <t>童之语幼儿园</t>
  </si>
  <si>
    <t>阳光幼儿园</t>
  </si>
  <si>
    <t>康德幼儿园</t>
  </si>
  <si>
    <t>睿恩美岸幼儿园</t>
  </si>
  <si>
    <t>永新星星幼儿园</t>
  </si>
  <si>
    <t>新智源幼儿园</t>
  </si>
  <si>
    <t>巨龙幼儿园</t>
  </si>
  <si>
    <t>綦江九龙幼儿园</t>
  </si>
  <si>
    <t>三色幼儿园</t>
  </si>
  <si>
    <t>山予城幼儿园</t>
  </si>
  <si>
    <t>七色阳光幼儿园</t>
  </si>
  <si>
    <t>水岸雅筑幼儿园</t>
  </si>
  <si>
    <t>文龙希望幼儿园</t>
  </si>
  <si>
    <t>曦美艺术幼儿园</t>
  </si>
  <si>
    <t>新城幼儿园</t>
  </si>
  <si>
    <t>圆圆幼儿园</t>
  </si>
  <si>
    <t>睿恩开心幼儿园</t>
  </si>
  <si>
    <t>童心高远幼儿园</t>
  </si>
  <si>
    <t>七彩幼儿园</t>
  </si>
  <si>
    <t>四季花开幼儿园</t>
  </si>
  <si>
    <t>睿恩金蓓幼儿园</t>
  </si>
  <si>
    <t>睿恩优美幼儿园</t>
  </si>
  <si>
    <t>爱米亚誉峰幼儿园</t>
  </si>
  <si>
    <t>三江贝贝幼儿园</t>
  </si>
  <si>
    <t>三江开发区幼儿园</t>
  </si>
  <si>
    <t>石角起点幼儿园</t>
  </si>
  <si>
    <t>篆塘小太阳幼儿园</t>
  </si>
  <si>
    <t>扶欢天娇幼儿园</t>
  </si>
  <si>
    <t>东溪春苗幼儿园</t>
  </si>
  <si>
    <t>东溪綦南幼儿园</t>
  </si>
  <si>
    <t>金岸幼儿园</t>
  </si>
  <si>
    <t>金街幼儿园</t>
  </si>
  <si>
    <t>安稳希望幼儿园</t>
  </si>
  <si>
    <t>松藻煤矿幼儿园</t>
  </si>
  <si>
    <t>打通金阳幼儿园</t>
  </si>
  <si>
    <t>石壕镇博艺幼儿园</t>
  </si>
  <si>
    <t>兴隆幼儿园</t>
  </si>
  <si>
    <t>说明：1.綦江财发〔2023〕1号（渝财教〔2022〕194号）学前教育幼儿资助2023(上级)621760元；</t>
  </si>
  <si>
    <t xml:space="preserve">      2.綦江财发〔2024〕1号渝财教〔2023〕144号学前教育幼儿资助1310000元；</t>
  </si>
  <si>
    <t xml:space="preserve">      3.綦江财发〔2024〕1号学前教育幼儿资助1100000。</t>
  </si>
  <si>
    <t>制表人：</t>
  </si>
  <si>
    <t>2024年春期寄宿生生活补助预算拨款表</t>
  </si>
  <si>
    <t>填报单位：重庆市綦江区教育委员会                         填报时间：2024年3月15日                  金额：元</t>
  </si>
  <si>
    <t>名称</t>
  </si>
  <si>
    <t>补助人数</t>
  </si>
  <si>
    <t>补助金额</t>
  </si>
  <si>
    <t>上期结余（正数为应补，负数抵扣）</t>
  </si>
  <si>
    <t>本次实拨金额</t>
  </si>
  <si>
    <t>小学</t>
  </si>
  <si>
    <t>初中</t>
  </si>
  <si>
    <t>已脱贫户（原建卡)</t>
  </si>
  <si>
    <t>綦江中学</t>
  </si>
  <si>
    <t>通惠中学</t>
  </si>
  <si>
    <t>隆盛中学</t>
  </si>
  <si>
    <t>三角中学</t>
  </si>
  <si>
    <t>永城中学</t>
  </si>
  <si>
    <t>古南中学</t>
  </si>
  <si>
    <t>城南中学</t>
  </si>
  <si>
    <t>特殊学校</t>
  </si>
  <si>
    <t>实验中学</t>
  </si>
  <si>
    <t>永新中学</t>
  </si>
  <si>
    <t>中峰中学</t>
  </si>
  <si>
    <t>南州中学</t>
  </si>
  <si>
    <t>新盛中学</t>
  </si>
  <si>
    <t>三江中学</t>
  </si>
  <si>
    <t>石角中学</t>
  </si>
  <si>
    <t>郭扶中学</t>
  </si>
  <si>
    <t>篆塘中学</t>
  </si>
  <si>
    <t>扶欢中学</t>
  </si>
  <si>
    <t>东溪中学</t>
  </si>
  <si>
    <t>赶水中学</t>
  </si>
  <si>
    <t>安稳学校</t>
  </si>
  <si>
    <t>打通中学</t>
  </si>
  <si>
    <t>石壕中学</t>
  </si>
  <si>
    <t>莲石小学10人，新场小学20人</t>
  </si>
  <si>
    <t>吹角小学6人</t>
  </si>
  <si>
    <t>注明：1.綦江财发〔2023〕1号（渝财教〔2022〕192号）义务教育学生困难生活补助2023(上级)2394953.17元；</t>
  </si>
  <si>
    <t xml:space="preserve">      2.綦江财发〔2024〕1号渝财教〔2023〕182号城乡义务教育困难学生生活补助资金6590000元；</t>
  </si>
  <si>
    <t xml:space="preserve">      3.綦江财发〔2024〕1号义务教育寄宿生生活补助1062500元。</t>
  </si>
  <si>
    <t>2024年春期义务教育非寄宿生生活费补助（脱贫学生除外）预算拨款表</t>
  </si>
  <si>
    <t xml:space="preserve">填报单位：重庆市綦江区教育委员会                                                </t>
  </si>
  <si>
    <t xml:space="preserve"> 填报时间：2024年3月15日</t>
  </si>
  <si>
    <t>金额：元</t>
  </si>
  <si>
    <t>人数</t>
  </si>
  <si>
    <t>补助金额（元）</t>
  </si>
  <si>
    <t>莲石5人</t>
  </si>
  <si>
    <t>吉安3人</t>
  </si>
  <si>
    <t>通惠校区14人，惠登校区12人</t>
  </si>
  <si>
    <t>康德城第一小学</t>
  </si>
  <si>
    <t>新建13人，紫荆4人</t>
  </si>
  <si>
    <t>正自7人</t>
  </si>
  <si>
    <t>惠民学校14人</t>
  </si>
  <si>
    <t>东源小学</t>
  </si>
  <si>
    <t>瀛坪47人，瀛山5人，补上期1人</t>
  </si>
  <si>
    <t>松藻学校</t>
  </si>
  <si>
    <t>吹角4人</t>
  </si>
  <si>
    <t>扣减上期1人</t>
  </si>
  <si>
    <t>补上期1人</t>
  </si>
  <si>
    <t>扣减上期2人</t>
  </si>
  <si>
    <t>补上期2人</t>
  </si>
  <si>
    <t xml:space="preserve">     2.綦江财发〔2024〕1号渝财教〔2023〕182号城乡义务教育困难学生生活补助资金6590000元；</t>
  </si>
  <si>
    <t xml:space="preserve">     3.綦江财发〔2024〕1号义务教育阶段非寄宿贫困生生活补助950000元。</t>
  </si>
  <si>
    <t>2024年春期非寄脱贫学生（原建卡）生活费补助预算拨款表</t>
  </si>
  <si>
    <r>
      <rPr>
        <sz val="12"/>
        <rFont val="宋体"/>
        <charset val="134"/>
      </rPr>
      <t>填报单位：重庆市綦江区教育委员会                     填报时间：2024年3</t>
    </r>
    <r>
      <rPr>
        <sz val="11"/>
        <rFont val="宋体"/>
        <charset val="134"/>
        <scheme val="minor"/>
      </rPr>
      <t>月15日                    金额：元</t>
    </r>
  </si>
  <si>
    <t>上期结余（正数为补，负数应扣）</t>
  </si>
  <si>
    <t>莲石3人，新场4人</t>
  </si>
  <si>
    <t>吉安小学</t>
  </si>
  <si>
    <t>通惠校区4人，惠登校区4人</t>
  </si>
  <si>
    <t>新建7人，紫荆2人</t>
  </si>
  <si>
    <t>正自学校5人</t>
  </si>
  <si>
    <t>惠民学校7人</t>
  </si>
  <si>
    <t>瀛坪3人，瀛山4人</t>
  </si>
  <si>
    <t xml:space="preserve">     3.綦江财发〔2024〕1号义务教育阶段非寄宿贫困生生活补助950000元</t>
  </si>
  <si>
    <t>2024年春期寄宿脱贫（原建卡）学生餐费补助预算拨款表</t>
  </si>
  <si>
    <t>填报单位：重庆市綦江区教育委员会             填报时间：2024年3月15日                  金额：元</t>
  </si>
  <si>
    <t>补发上期金额</t>
  </si>
  <si>
    <t>注明：綦江财发〔2024〕1号学生营养工程—贫困学(含建卡)“爱心午餐”，区级资金50万元。</t>
  </si>
  <si>
    <t>学前</t>
  </si>
  <si>
    <t>寄宿</t>
  </si>
  <si>
    <t>非寄</t>
  </si>
  <si>
    <t>已纳入当期预算</t>
  </si>
  <si>
    <t>其他困难九年级霍勇从寄宿转非寄</t>
  </si>
  <si>
    <t>初一13班李亚同初二14曾鹏非寄其他类取消资助</t>
  </si>
  <si>
    <t>陈虹雁、刘茂铃农村低保、残疾等2人非寄学生</t>
  </si>
  <si>
    <t>龚雨萍二年级农村低保</t>
  </si>
  <si>
    <t>袁露一年级其他类</t>
  </si>
  <si>
    <t>学校公用经费解决</t>
  </si>
  <si>
    <t>李俊杰农村低保转出</t>
  </si>
  <si>
    <t>王沙七年级寄宿脱贫学生</t>
  </si>
  <si>
    <t>袁雷鸣七年非寄脱贫学生10.31</t>
  </si>
  <si>
    <t>2024年春期普通高中资助预拨款表</t>
  </si>
  <si>
    <t>填报单位：重庆市綦江区教育委员会</t>
  </si>
  <si>
    <t>时间：2024年3月15日</t>
  </si>
  <si>
    <t>贫困生人数</t>
  </si>
  <si>
    <t>免学费（元）</t>
  </si>
  <si>
    <t>助学金（元）</t>
  </si>
  <si>
    <t>教科书（元）</t>
  </si>
  <si>
    <t>本期实拨（元）</t>
  </si>
  <si>
    <t>残疾家庭</t>
  </si>
  <si>
    <t>残疾学生</t>
  </si>
  <si>
    <t>城市低保</t>
  </si>
  <si>
    <t>城市特困</t>
  </si>
  <si>
    <t>低保边缘</t>
  </si>
  <si>
    <t>低保家庭</t>
  </si>
  <si>
    <t>孤儿</t>
  </si>
  <si>
    <t>监测对象</t>
  </si>
  <si>
    <t>军残子女</t>
  </si>
  <si>
    <t>农村低保</t>
  </si>
  <si>
    <t>农村特困</t>
  </si>
  <si>
    <t>其他</t>
  </si>
  <si>
    <t>续免教材</t>
  </si>
  <si>
    <t>已脱贫户</t>
  </si>
  <si>
    <t>人数汇总</t>
  </si>
  <si>
    <t>市级以上</t>
  </si>
  <si>
    <t>区级</t>
  </si>
  <si>
    <t>总计</t>
  </si>
  <si>
    <t>注明：</t>
  </si>
  <si>
    <t>1.綦江财发〔2024〕1号渝财教〔2023〕180号普通高中学生资助668万元；</t>
  </si>
  <si>
    <t>2.綦江财发〔2024〕1号普通高中低保等学生免学费补助10万元；</t>
  </si>
  <si>
    <t>3.綦江财发〔2024〕1号普通高中国家助学金资助70万元。</t>
  </si>
  <si>
    <t>审核人：</t>
  </si>
  <si>
    <t>2024年春期中职资助预拨款表</t>
  </si>
  <si>
    <t>单位：元，人</t>
  </si>
  <si>
    <t>学校</t>
  </si>
  <si>
    <t>年级</t>
  </si>
  <si>
    <t>学费</t>
  </si>
  <si>
    <t>助学金</t>
  </si>
  <si>
    <t>住宿费</t>
  </si>
  <si>
    <t>教科书</t>
  </si>
  <si>
    <t>上期退款</t>
  </si>
  <si>
    <t>本期实拨</t>
  </si>
  <si>
    <t>连片</t>
  </si>
  <si>
    <t>在校生数</t>
  </si>
  <si>
    <t>医科学校</t>
  </si>
  <si>
    <t>2021秋</t>
  </si>
  <si>
    <t>2022秋</t>
  </si>
  <si>
    <t>2023秋</t>
  </si>
  <si>
    <t>职教中心</t>
  </si>
  <si>
    <t>职业技术学校</t>
  </si>
  <si>
    <t>1.綦江财发〔2023〕1号（渝财教〔2022〕179号）中职学生资助补助资金2023(上级）69300元；</t>
  </si>
  <si>
    <t>2.綦江财发〔2024〕1号渝财教〔2023〕179号中职教育学生资助17930000元；</t>
  </si>
  <si>
    <t>3.綦江财发〔2024〕1号中职学校免学费补助住宿费和助学金资助900000元。</t>
  </si>
  <si>
    <t>序</t>
  </si>
  <si>
    <t>政府资助</t>
  </si>
  <si>
    <t>2024.4.11徐鹤宁脱贫户小班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</si>
</sst>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 "/>
    <numFmt numFmtId="177" formatCode="_ * #,##0_ ;_ * \-#,##0_ ;_ * &quot;-&quot;??_ ;_ @_ "/>
    <numFmt numFmtId="178" formatCode="#,##0.00_);[Red]\(#,##0.00\)"/>
    <numFmt numFmtId="179" formatCode="#,##0_);[Red]\(#,##0\)"/>
    <numFmt numFmtId="180" formatCode="#,##0;[Red]#,##0"/>
    <numFmt numFmtId="181" formatCode="#,##0.00_ "/>
  </numFmts>
  <fonts count="4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2" fillId="10" borderId="1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8" borderId="14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7" borderId="13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49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1" xfId="0" applyNumberFormat="1" applyBorder="1">
      <alignment vertical="center"/>
    </xf>
    <xf numFmtId="0" fontId="7" fillId="0" borderId="0" xfId="0" applyFont="1" applyFill="1">
      <alignment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7" fontId="0" fillId="0" borderId="1" xfId="8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6" fontId="0" fillId="0" borderId="1" xfId="8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/>
    <xf numFmtId="0" fontId="19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vertical="center"/>
    </xf>
    <xf numFmtId="178" fontId="20" fillId="0" borderId="1" xfId="0" applyNumberFormat="1" applyFont="1" applyFill="1" applyBorder="1" applyAlignment="1">
      <alignment horizontal="center" vertical="center"/>
    </xf>
    <xf numFmtId="179" fontId="20" fillId="0" borderId="1" xfId="8" applyNumberFormat="1" applyFont="1" applyFill="1" applyBorder="1" applyAlignment="1">
      <alignment horizontal="center" vertical="center"/>
    </xf>
    <xf numFmtId="179" fontId="20" fillId="0" borderId="1" xfId="8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9" fontId="6" fillId="0" borderId="1" xfId="8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78" fontId="11" fillId="0" borderId="1" xfId="8" applyNumberFormat="1" applyFont="1" applyFill="1" applyBorder="1" applyAlignment="1">
      <alignment horizontal="center" vertical="center" wrapText="1"/>
    </xf>
    <xf numFmtId="178" fontId="21" fillId="0" borderId="2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left" vertical="center"/>
    </xf>
    <xf numFmtId="178" fontId="21" fillId="0" borderId="4" xfId="0" applyNumberFormat="1" applyFont="1" applyFill="1" applyBorder="1" applyAlignment="1">
      <alignment horizontal="center" vertical="center" wrapText="1"/>
    </xf>
    <xf numFmtId="0" fontId="20" fillId="0" borderId="1" xfId="8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left" vertical="center"/>
    </xf>
    <xf numFmtId="179" fontId="20" fillId="0" borderId="9" xfId="8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178" fontId="6" fillId="0" borderId="1" xfId="0" applyNumberFormat="1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21" fillId="0" borderId="0" xfId="0" applyFont="1" applyFill="1">
      <alignment vertical="center"/>
    </xf>
    <xf numFmtId="179" fontId="21" fillId="0" borderId="0" xfId="8" applyNumberFormat="1" applyFont="1" applyFill="1">
      <alignment vertical="center"/>
    </xf>
    <xf numFmtId="179" fontId="0" fillId="0" borderId="0" xfId="8" applyNumberFormat="1" applyFont="1" applyFill="1">
      <alignment vertical="center"/>
    </xf>
    <xf numFmtId="0" fontId="18" fillId="0" borderId="0" xfId="0" applyFont="1" applyFill="1" applyAlignment="1">
      <alignment horizontal="left" vertical="center"/>
    </xf>
    <xf numFmtId="179" fontId="17" fillId="0" borderId="0" xfId="8" applyNumberFormat="1" applyFont="1" applyFill="1" applyAlignment="1">
      <alignment horizontal="right" vertical="center"/>
    </xf>
    <xf numFmtId="0" fontId="17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9" fontId="7" fillId="0" borderId="0" xfId="8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0" fontId="2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81" fontId="19" fillId="0" borderId="1" xfId="8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0" fillId="0" borderId="1" xfId="8" applyNumberFormat="1" applyFont="1" applyFill="1" applyBorder="1" applyAlignment="1">
      <alignment horizontal="center" vertical="center" wrapText="1"/>
    </xf>
    <xf numFmtId="180" fontId="20" fillId="0" borderId="1" xfId="0" applyNumberFormat="1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43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77" fontId="19" fillId="0" borderId="1" xfId="8" applyNumberFormat="1" applyFont="1" applyFill="1" applyBorder="1" applyAlignment="1">
      <alignment horizontal="center" vertical="center" wrapText="1"/>
    </xf>
    <xf numFmtId="176" fontId="12" fillId="0" borderId="1" xfId="8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8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77" fontId="2" fillId="0" borderId="1" xfId="8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showZeros="0" workbookViewId="0">
      <selection activeCell="A6" sqref="$A6:$XFD112"/>
    </sheetView>
  </sheetViews>
  <sheetFormatPr defaultColWidth="9" defaultRowHeight="13.5"/>
  <cols>
    <col min="1" max="1" width="5.625" customWidth="1"/>
    <col min="2" max="2" width="18.5" customWidth="1"/>
    <col min="3" max="3" width="33" hidden="1" customWidth="1"/>
    <col min="4" max="4" width="34.875" hidden="1" customWidth="1"/>
    <col min="5" max="5" width="8" hidden="1" customWidth="1"/>
    <col min="6" max="6" width="9.625" style="74" customWidth="1"/>
    <col min="7" max="7" width="8.5" style="74" customWidth="1"/>
    <col min="11" max="11" width="11.625" customWidth="1"/>
    <col min="12" max="12" width="11.375" customWidth="1"/>
    <col min="13" max="13" width="11.875" customWidth="1"/>
    <col min="14" max="14" width="12.75" customWidth="1"/>
  </cols>
  <sheetData>
    <row r="1" ht="22.5" spans="1:14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ht="18" customHeight="1" spans="1:14">
      <c r="A2" s="154" t="s">
        <v>1</v>
      </c>
      <c r="B2" s="154"/>
      <c r="C2" s="154"/>
      <c r="D2" s="154"/>
      <c r="E2" s="163"/>
      <c r="F2" s="112"/>
      <c r="G2" s="112"/>
      <c r="H2" s="40"/>
      <c r="I2" s="112" t="s">
        <v>2</v>
      </c>
      <c r="J2" s="112"/>
      <c r="K2" s="154"/>
      <c r="L2" s="154"/>
      <c r="M2" s="154" t="s">
        <v>3</v>
      </c>
      <c r="N2" s="154"/>
    </row>
    <row r="3" ht="16.5" customHeight="1" spans="1:14">
      <c r="A3" s="155" t="s">
        <v>4</v>
      </c>
      <c r="B3" s="155" t="s">
        <v>5</v>
      </c>
      <c r="C3" s="155" t="s">
        <v>6</v>
      </c>
      <c r="D3" s="155" t="s">
        <v>7</v>
      </c>
      <c r="E3" s="164" t="s">
        <v>8</v>
      </c>
      <c r="F3" s="155" t="s">
        <v>9</v>
      </c>
      <c r="G3" s="155"/>
      <c r="H3" s="155"/>
      <c r="I3" s="155" t="s">
        <v>10</v>
      </c>
      <c r="J3" s="155" t="s">
        <v>11</v>
      </c>
      <c r="K3" s="155"/>
      <c r="L3" s="155"/>
      <c r="M3" s="155" t="s">
        <v>12</v>
      </c>
      <c r="N3" s="155" t="s">
        <v>13</v>
      </c>
    </row>
    <row r="4" ht="36.75" customHeight="1" spans="1:14">
      <c r="A4" s="155"/>
      <c r="B4" s="155"/>
      <c r="C4" s="155"/>
      <c r="D4" s="155"/>
      <c r="E4" s="164"/>
      <c r="F4" s="156" t="s">
        <v>14</v>
      </c>
      <c r="G4" s="121" t="s">
        <v>15</v>
      </c>
      <c r="H4" s="156" t="s">
        <v>16</v>
      </c>
      <c r="I4" s="155"/>
      <c r="J4" s="156" t="s">
        <v>14</v>
      </c>
      <c r="K4" s="121" t="s">
        <v>15</v>
      </c>
      <c r="L4" s="156" t="s">
        <v>16</v>
      </c>
      <c r="M4" s="155"/>
      <c r="N4" s="155"/>
    </row>
    <row r="5" ht="15" customHeight="1" spans="1:14">
      <c r="A5" s="155"/>
      <c r="B5" s="155" t="s">
        <v>17</v>
      </c>
      <c r="C5" s="155"/>
      <c r="D5" s="155"/>
      <c r="E5" s="164"/>
      <c r="F5" s="157">
        <f t="shared" ref="F5:M5" si="0">SUM(F6:F114)</f>
        <v>0</v>
      </c>
      <c r="G5" s="157">
        <f t="shared" si="0"/>
        <v>0</v>
      </c>
      <c r="H5" s="157">
        <f t="shared" si="0"/>
        <v>0</v>
      </c>
      <c r="I5" s="157"/>
      <c r="J5" s="157">
        <f t="shared" si="0"/>
        <v>0</v>
      </c>
      <c r="K5" s="157">
        <f t="shared" si="0"/>
        <v>0</v>
      </c>
      <c r="L5" s="157">
        <f t="shared" si="0"/>
        <v>0</v>
      </c>
      <c r="M5" s="157">
        <f t="shared" si="0"/>
        <v>0</v>
      </c>
      <c r="N5" s="160"/>
    </row>
    <row r="6" ht="15" customHeight="1" spans="1:14">
      <c r="A6" s="155"/>
      <c r="B6" s="49"/>
      <c r="C6" s="49"/>
      <c r="D6" s="49"/>
      <c r="E6" s="164"/>
      <c r="F6" s="86"/>
      <c r="G6" s="86"/>
      <c r="H6" s="158"/>
      <c r="I6" s="157"/>
      <c r="J6" s="157"/>
      <c r="K6" s="157"/>
      <c r="L6" s="157"/>
      <c r="M6" s="157"/>
      <c r="N6" s="155"/>
    </row>
    <row r="7" ht="15" customHeight="1" spans="1:14">
      <c r="A7" s="155"/>
      <c r="B7" s="49"/>
      <c r="C7" s="49"/>
      <c r="D7" s="49"/>
      <c r="E7" s="164"/>
      <c r="F7" s="86"/>
      <c r="G7" s="86"/>
      <c r="H7" s="158"/>
      <c r="I7" s="157"/>
      <c r="J7" s="157"/>
      <c r="K7" s="157"/>
      <c r="L7" s="157"/>
      <c r="M7" s="157"/>
      <c r="N7" s="155"/>
    </row>
    <row r="8" ht="15" customHeight="1" spans="1:14">
      <c r="A8" s="155"/>
      <c r="B8" s="49"/>
      <c r="C8" s="49"/>
      <c r="D8" s="49"/>
      <c r="E8" s="164"/>
      <c r="F8" s="86"/>
      <c r="G8" s="86"/>
      <c r="H8" s="158"/>
      <c r="I8" s="157"/>
      <c r="J8" s="157"/>
      <c r="K8" s="157"/>
      <c r="L8" s="157"/>
      <c r="M8" s="157"/>
      <c r="N8" s="159"/>
    </row>
    <row r="9" ht="15" customHeight="1" spans="1:14">
      <c r="A9" s="155"/>
      <c r="B9" s="49"/>
      <c r="C9" s="49"/>
      <c r="D9" s="49"/>
      <c r="E9" s="164"/>
      <c r="F9" s="86"/>
      <c r="G9" s="86"/>
      <c r="H9" s="158"/>
      <c r="I9" s="157"/>
      <c r="J9" s="157"/>
      <c r="K9" s="157"/>
      <c r="L9" s="157"/>
      <c r="M9" s="157"/>
      <c r="N9" s="162"/>
    </row>
    <row r="10" ht="15" customHeight="1" spans="1:14">
      <c r="A10" s="155"/>
      <c r="B10" s="49"/>
      <c r="C10" s="49"/>
      <c r="D10" s="49"/>
      <c r="E10" s="164"/>
      <c r="F10" s="86"/>
      <c r="G10" s="86"/>
      <c r="H10" s="158"/>
      <c r="I10" s="157"/>
      <c r="J10" s="157"/>
      <c r="K10" s="157"/>
      <c r="L10" s="157"/>
      <c r="M10" s="157"/>
      <c r="N10" s="155"/>
    </row>
    <row r="11" ht="15" customHeight="1" spans="1:14">
      <c r="A11" s="155"/>
      <c r="B11" s="49"/>
      <c r="C11" s="49"/>
      <c r="D11" s="49"/>
      <c r="E11" s="164"/>
      <c r="F11" s="86"/>
      <c r="G11" s="86"/>
      <c r="H11" s="158"/>
      <c r="I11" s="157"/>
      <c r="J11" s="157"/>
      <c r="K11" s="157"/>
      <c r="L11" s="157"/>
      <c r="M11" s="157"/>
      <c r="N11" s="155"/>
    </row>
    <row r="12" ht="15" customHeight="1" spans="1:14">
      <c r="A12" s="155"/>
      <c r="B12" s="49"/>
      <c r="C12" s="49"/>
      <c r="D12" s="49"/>
      <c r="E12" s="164"/>
      <c r="F12" s="86"/>
      <c r="G12" s="86"/>
      <c r="H12" s="158"/>
      <c r="I12" s="157"/>
      <c r="J12" s="157"/>
      <c r="K12" s="157"/>
      <c r="L12" s="157"/>
      <c r="M12" s="157"/>
      <c r="N12" s="155"/>
    </row>
    <row r="13" ht="15" customHeight="1" spans="1:14">
      <c r="A13" s="155"/>
      <c r="B13" s="49"/>
      <c r="C13" s="49"/>
      <c r="D13" s="49"/>
      <c r="E13" s="164"/>
      <c r="F13" s="86"/>
      <c r="G13" s="86"/>
      <c r="H13" s="158"/>
      <c r="I13" s="157"/>
      <c r="J13" s="157"/>
      <c r="K13" s="157"/>
      <c r="L13" s="157"/>
      <c r="M13" s="157"/>
      <c r="N13" s="155"/>
    </row>
    <row r="14" ht="15" customHeight="1" spans="1:14">
      <c r="A14" s="155"/>
      <c r="B14" s="49"/>
      <c r="C14" s="49"/>
      <c r="D14" s="49"/>
      <c r="E14" s="164"/>
      <c r="F14" s="86"/>
      <c r="G14" s="86"/>
      <c r="H14" s="158"/>
      <c r="I14" s="157"/>
      <c r="J14" s="157"/>
      <c r="K14" s="157"/>
      <c r="L14" s="157"/>
      <c r="M14" s="157"/>
      <c r="N14" s="155"/>
    </row>
    <row r="15" ht="15" customHeight="1" spans="1:14">
      <c r="A15" s="155"/>
      <c r="B15" s="49"/>
      <c r="C15" s="49"/>
      <c r="D15" s="49"/>
      <c r="E15" s="164"/>
      <c r="F15" s="86"/>
      <c r="G15" s="86"/>
      <c r="H15" s="158"/>
      <c r="I15" s="157"/>
      <c r="J15" s="157"/>
      <c r="K15" s="157"/>
      <c r="L15" s="157"/>
      <c r="M15" s="157"/>
      <c r="N15" s="155"/>
    </row>
    <row r="16" ht="15" customHeight="1" spans="1:14">
      <c r="A16" s="155"/>
      <c r="B16" s="49"/>
      <c r="C16" s="49"/>
      <c r="D16" s="49"/>
      <c r="E16" s="164"/>
      <c r="F16" s="86"/>
      <c r="G16" s="86"/>
      <c r="H16" s="158"/>
      <c r="I16" s="157"/>
      <c r="J16" s="157"/>
      <c r="K16" s="157"/>
      <c r="L16" s="157"/>
      <c r="M16" s="157"/>
      <c r="N16" s="155"/>
    </row>
    <row r="17" ht="15" customHeight="1" spans="1:14">
      <c r="A17" s="155"/>
      <c r="B17" s="49"/>
      <c r="C17" s="49"/>
      <c r="D17" s="49"/>
      <c r="E17" s="164"/>
      <c r="F17" s="86"/>
      <c r="G17" s="86"/>
      <c r="H17" s="158"/>
      <c r="I17" s="157"/>
      <c r="J17" s="157"/>
      <c r="K17" s="157"/>
      <c r="L17" s="157"/>
      <c r="M17" s="157"/>
      <c r="N17" s="155"/>
    </row>
    <row r="18" ht="15" customHeight="1" spans="1:14">
      <c r="A18" s="155"/>
      <c r="B18" s="49"/>
      <c r="C18" s="49"/>
      <c r="D18" s="49"/>
      <c r="E18" s="164"/>
      <c r="F18" s="86"/>
      <c r="G18" s="86"/>
      <c r="H18" s="158"/>
      <c r="I18" s="157"/>
      <c r="J18" s="157"/>
      <c r="K18" s="157"/>
      <c r="L18" s="157"/>
      <c r="M18" s="157"/>
      <c r="N18" s="155"/>
    </row>
    <row r="19" ht="15" customHeight="1" spans="1:14">
      <c r="A19" s="155"/>
      <c r="B19" s="49"/>
      <c r="C19" s="49"/>
      <c r="D19" s="49"/>
      <c r="E19" s="164"/>
      <c r="F19" s="86"/>
      <c r="G19" s="86"/>
      <c r="H19" s="158"/>
      <c r="I19" s="157"/>
      <c r="J19" s="157"/>
      <c r="K19" s="157"/>
      <c r="L19" s="157"/>
      <c r="M19" s="157"/>
      <c r="N19" s="155"/>
    </row>
    <row r="20" ht="15" customHeight="1" spans="1:14">
      <c r="A20" s="155"/>
      <c r="B20" s="49"/>
      <c r="C20" s="49"/>
      <c r="D20" s="49"/>
      <c r="E20" s="164"/>
      <c r="F20" s="86"/>
      <c r="G20" s="86"/>
      <c r="H20" s="158"/>
      <c r="I20" s="157"/>
      <c r="J20" s="157"/>
      <c r="K20" s="157"/>
      <c r="L20" s="157"/>
      <c r="M20" s="157"/>
      <c r="N20" s="155"/>
    </row>
    <row r="21" ht="15" customHeight="1" spans="1:14">
      <c r="A21" s="155"/>
      <c r="B21" s="49"/>
      <c r="C21" s="49"/>
      <c r="D21" s="49"/>
      <c r="E21" s="164"/>
      <c r="F21" s="86"/>
      <c r="G21" s="86"/>
      <c r="H21" s="158"/>
      <c r="I21" s="157"/>
      <c r="J21" s="157"/>
      <c r="K21" s="157"/>
      <c r="L21" s="157"/>
      <c r="M21" s="157"/>
      <c r="N21" s="155"/>
    </row>
    <row r="22" ht="15" customHeight="1" spans="1:14">
      <c r="A22" s="155"/>
      <c r="B22" s="49"/>
      <c r="C22" s="49"/>
      <c r="D22" s="49"/>
      <c r="E22" s="164"/>
      <c r="F22" s="86"/>
      <c r="G22" s="86"/>
      <c r="H22" s="158"/>
      <c r="I22" s="157"/>
      <c r="J22" s="157"/>
      <c r="K22" s="157"/>
      <c r="L22" s="157"/>
      <c r="M22" s="157"/>
      <c r="N22" s="155"/>
    </row>
    <row r="23" ht="15" customHeight="1" spans="1:14">
      <c r="A23" s="155"/>
      <c r="B23" s="49"/>
      <c r="C23" s="49"/>
      <c r="D23" s="49"/>
      <c r="E23" s="164"/>
      <c r="F23" s="86"/>
      <c r="G23" s="86"/>
      <c r="H23" s="158"/>
      <c r="I23" s="157"/>
      <c r="J23" s="157"/>
      <c r="K23" s="157"/>
      <c r="L23" s="157"/>
      <c r="M23" s="157"/>
      <c r="N23" s="155"/>
    </row>
    <row r="24" ht="15" customHeight="1" spans="1:14">
      <c r="A24" s="155"/>
      <c r="B24" s="49"/>
      <c r="C24" s="49"/>
      <c r="D24" s="49"/>
      <c r="E24" s="164"/>
      <c r="F24" s="86"/>
      <c r="G24" s="86"/>
      <c r="H24" s="158"/>
      <c r="I24" s="157"/>
      <c r="J24" s="157"/>
      <c r="K24" s="157"/>
      <c r="L24" s="157"/>
      <c r="M24" s="157"/>
      <c r="N24" s="155"/>
    </row>
    <row r="25" ht="15" customHeight="1" spans="1:14">
      <c r="A25" s="155"/>
      <c r="B25" s="49"/>
      <c r="C25" s="49"/>
      <c r="D25" s="49"/>
      <c r="E25" s="164"/>
      <c r="F25" s="86"/>
      <c r="G25" s="86"/>
      <c r="H25" s="158"/>
      <c r="I25" s="157"/>
      <c r="J25" s="157"/>
      <c r="K25" s="157"/>
      <c r="L25" s="157"/>
      <c r="M25" s="157"/>
      <c r="N25" s="155"/>
    </row>
    <row r="26" ht="15" customHeight="1" spans="1:14">
      <c r="A26" s="155"/>
      <c r="B26" s="49"/>
      <c r="C26" s="49"/>
      <c r="D26" s="49"/>
      <c r="E26" s="164"/>
      <c r="F26" s="86"/>
      <c r="G26" s="86"/>
      <c r="H26" s="158"/>
      <c r="I26" s="157"/>
      <c r="J26" s="157"/>
      <c r="K26" s="157"/>
      <c r="L26" s="157"/>
      <c r="M26" s="157"/>
      <c r="N26" s="155"/>
    </row>
    <row r="27" ht="15" customHeight="1" spans="1:14">
      <c r="A27" s="155"/>
      <c r="B27" s="49"/>
      <c r="C27" s="49"/>
      <c r="D27" s="49"/>
      <c r="E27" s="164"/>
      <c r="F27" s="86"/>
      <c r="G27" s="86"/>
      <c r="H27" s="158"/>
      <c r="I27" s="157"/>
      <c r="J27" s="157"/>
      <c r="K27" s="157"/>
      <c r="L27" s="157"/>
      <c r="M27" s="157"/>
      <c r="N27" s="155"/>
    </row>
    <row r="28" ht="15" customHeight="1" spans="1:14">
      <c r="A28" s="155"/>
      <c r="B28" s="49"/>
      <c r="C28" s="49"/>
      <c r="D28" s="49"/>
      <c r="E28" s="164"/>
      <c r="F28" s="86"/>
      <c r="G28" s="86"/>
      <c r="H28" s="158"/>
      <c r="I28" s="157"/>
      <c r="J28" s="157"/>
      <c r="K28" s="157"/>
      <c r="L28" s="157"/>
      <c r="M28" s="157"/>
      <c r="N28" s="155"/>
    </row>
    <row r="29" ht="15" customHeight="1" spans="1:14">
      <c r="A29" s="155"/>
      <c r="B29" s="49"/>
      <c r="C29" s="49"/>
      <c r="D29" s="49"/>
      <c r="E29" s="164"/>
      <c r="F29" s="86"/>
      <c r="G29" s="86"/>
      <c r="H29" s="158"/>
      <c r="I29" s="157"/>
      <c r="J29" s="157"/>
      <c r="K29" s="157"/>
      <c r="L29" s="157"/>
      <c r="M29" s="157"/>
      <c r="N29" s="155"/>
    </row>
    <row r="30" ht="15" customHeight="1" spans="1:14">
      <c r="A30" s="155"/>
      <c r="B30" s="49"/>
      <c r="C30" s="49"/>
      <c r="D30" s="49"/>
      <c r="E30" s="164"/>
      <c r="F30" s="86"/>
      <c r="G30" s="86"/>
      <c r="H30" s="158"/>
      <c r="I30" s="157"/>
      <c r="J30" s="157"/>
      <c r="K30" s="157"/>
      <c r="L30" s="157"/>
      <c r="M30" s="157"/>
      <c r="N30" s="155"/>
    </row>
    <row r="31" ht="15" customHeight="1" spans="1:14">
      <c r="A31" s="155"/>
      <c r="B31" s="49"/>
      <c r="C31" s="49"/>
      <c r="D31" s="49"/>
      <c r="E31" s="164"/>
      <c r="F31" s="86"/>
      <c r="G31" s="86"/>
      <c r="H31" s="158"/>
      <c r="I31" s="157"/>
      <c r="J31" s="157"/>
      <c r="K31" s="157"/>
      <c r="L31" s="157"/>
      <c r="M31" s="157"/>
      <c r="N31" s="162"/>
    </row>
    <row r="32" ht="15" customHeight="1" spans="1:14">
      <c r="A32" s="155"/>
      <c r="B32" s="49"/>
      <c r="C32" s="49"/>
      <c r="D32" s="49"/>
      <c r="E32" s="164"/>
      <c r="F32" s="86"/>
      <c r="G32" s="86"/>
      <c r="H32" s="158"/>
      <c r="I32" s="157"/>
      <c r="J32" s="157"/>
      <c r="K32" s="157"/>
      <c r="L32" s="157"/>
      <c r="M32" s="157"/>
      <c r="N32" s="162"/>
    </row>
    <row r="33" ht="15" customHeight="1" spans="1:14">
      <c r="A33" s="155"/>
      <c r="B33" s="49"/>
      <c r="C33" s="49"/>
      <c r="D33" s="49"/>
      <c r="E33" s="164"/>
      <c r="F33" s="86"/>
      <c r="G33" s="86"/>
      <c r="H33" s="158"/>
      <c r="I33" s="157"/>
      <c r="J33" s="157"/>
      <c r="K33" s="157"/>
      <c r="L33" s="157"/>
      <c r="M33" s="157"/>
      <c r="N33" s="155"/>
    </row>
    <row r="34" ht="15" customHeight="1" spans="1:14">
      <c r="A34" s="155"/>
      <c r="B34" s="49"/>
      <c r="C34" s="49"/>
      <c r="D34" s="49"/>
      <c r="E34" s="164"/>
      <c r="F34" s="86"/>
      <c r="G34" s="86"/>
      <c r="H34" s="158"/>
      <c r="I34" s="157"/>
      <c r="J34" s="157"/>
      <c r="K34" s="157"/>
      <c r="L34" s="157"/>
      <c r="M34" s="157"/>
      <c r="N34" s="155"/>
    </row>
    <row r="35" ht="15" customHeight="1" spans="1:14">
      <c r="A35" s="155"/>
      <c r="B35" s="49"/>
      <c r="C35" s="49"/>
      <c r="D35" s="49"/>
      <c r="E35" s="164"/>
      <c r="F35" s="86"/>
      <c r="G35" s="86"/>
      <c r="H35" s="158"/>
      <c r="I35" s="157"/>
      <c r="J35" s="157"/>
      <c r="K35" s="157"/>
      <c r="L35" s="157"/>
      <c r="M35" s="157"/>
      <c r="N35" s="155"/>
    </row>
    <row r="36" ht="15" customHeight="1" spans="1:14">
      <c r="A36" s="155"/>
      <c r="B36" s="49"/>
      <c r="C36" s="49"/>
      <c r="D36" s="49"/>
      <c r="E36" s="165"/>
      <c r="F36" s="86"/>
      <c r="G36" s="86"/>
      <c r="H36" s="158"/>
      <c r="I36" s="157"/>
      <c r="J36" s="157"/>
      <c r="K36" s="157"/>
      <c r="L36" s="157"/>
      <c r="M36" s="157"/>
      <c r="N36" s="156"/>
    </row>
    <row r="37" ht="15" customHeight="1" spans="1:14">
      <c r="A37" s="155"/>
      <c r="B37" s="49"/>
      <c r="C37" s="49"/>
      <c r="D37" s="49"/>
      <c r="E37" s="164"/>
      <c r="F37" s="86"/>
      <c r="G37" s="86"/>
      <c r="H37" s="158"/>
      <c r="I37" s="157"/>
      <c r="J37" s="157"/>
      <c r="K37" s="157"/>
      <c r="L37" s="157"/>
      <c r="M37" s="157"/>
      <c r="N37" s="155"/>
    </row>
    <row r="38" ht="15" customHeight="1" spans="1:14">
      <c r="A38" s="155"/>
      <c r="B38" s="49"/>
      <c r="C38" s="49"/>
      <c r="D38" s="49"/>
      <c r="E38" s="164"/>
      <c r="F38" s="86"/>
      <c r="G38" s="86"/>
      <c r="H38" s="158"/>
      <c r="I38" s="157"/>
      <c r="J38" s="157"/>
      <c r="K38" s="157"/>
      <c r="L38" s="157"/>
      <c r="M38" s="157"/>
      <c r="N38" s="155"/>
    </row>
    <row r="39" ht="15" customHeight="1" spans="1:14">
      <c r="A39" s="155"/>
      <c r="B39" s="49"/>
      <c r="C39" s="49"/>
      <c r="D39" s="49"/>
      <c r="E39" s="164"/>
      <c r="F39" s="86"/>
      <c r="G39" s="86"/>
      <c r="H39" s="158"/>
      <c r="I39" s="157"/>
      <c r="J39" s="157"/>
      <c r="K39" s="157"/>
      <c r="L39" s="157"/>
      <c r="M39" s="157"/>
      <c r="N39" s="155"/>
    </row>
    <row r="40" ht="15" customHeight="1" spans="1:14">
      <c r="A40" s="155"/>
      <c r="B40" s="49"/>
      <c r="C40" s="49"/>
      <c r="D40" s="49"/>
      <c r="E40" s="164"/>
      <c r="F40" s="86"/>
      <c r="G40" s="86"/>
      <c r="H40" s="158"/>
      <c r="I40" s="157"/>
      <c r="J40" s="157"/>
      <c r="K40" s="157"/>
      <c r="L40" s="157"/>
      <c r="M40" s="157"/>
      <c r="N40" s="155"/>
    </row>
    <row r="41" ht="15" customHeight="1" spans="1:14">
      <c r="A41" s="155"/>
      <c r="B41" s="49"/>
      <c r="C41" s="49"/>
      <c r="D41" s="49"/>
      <c r="E41" s="164"/>
      <c r="F41" s="86"/>
      <c r="G41" s="86"/>
      <c r="H41" s="158"/>
      <c r="I41" s="157"/>
      <c r="J41" s="157"/>
      <c r="K41" s="157"/>
      <c r="L41" s="157"/>
      <c r="M41" s="157"/>
      <c r="N41" s="155"/>
    </row>
    <row r="42" ht="15" customHeight="1" spans="1:14">
      <c r="A42" s="155"/>
      <c r="B42" s="49"/>
      <c r="C42" s="49"/>
      <c r="D42" s="49"/>
      <c r="E42" s="164"/>
      <c r="F42" s="86"/>
      <c r="G42" s="86"/>
      <c r="H42" s="158"/>
      <c r="I42" s="157"/>
      <c r="J42" s="157"/>
      <c r="K42" s="157"/>
      <c r="L42" s="157"/>
      <c r="M42" s="157"/>
      <c r="N42" s="162"/>
    </row>
    <row r="43" ht="15" customHeight="1" spans="1:14">
      <c r="A43" s="155"/>
      <c r="B43" s="49"/>
      <c r="C43" s="49"/>
      <c r="D43" s="49"/>
      <c r="E43" s="164"/>
      <c r="F43" s="86"/>
      <c r="G43" s="86"/>
      <c r="H43" s="158"/>
      <c r="I43" s="157"/>
      <c r="J43" s="157"/>
      <c r="K43" s="157"/>
      <c r="L43" s="157"/>
      <c r="M43" s="157"/>
      <c r="N43" s="155"/>
    </row>
    <row r="44" ht="15" customHeight="1" spans="1:14">
      <c r="A44" s="155"/>
      <c r="B44" s="49"/>
      <c r="C44" s="49"/>
      <c r="D44" s="49"/>
      <c r="E44" s="164"/>
      <c r="F44" s="86"/>
      <c r="G44" s="86"/>
      <c r="H44" s="158"/>
      <c r="I44" s="157"/>
      <c r="J44" s="157"/>
      <c r="K44" s="157"/>
      <c r="L44" s="157"/>
      <c r="M44" s="157"/>
      <c r="N44" s="155"/>
    </row>
    <row r="45" ht="15" customHeight="1" spans="1:14">
      <c r="A45" s="155"/>
      <c r="B45" s="49"/>
      <c r="C45" s="49"/>
      <c r="D45" s="49"/>
      <c r="E45" s="164"/>
      <c r="F45" s="86"/>
      <c r="G45" s="86"/>
      <c r="H45" s="158"/>
      <c r="I45" s="157"/>
      <c r="J45" s="157"/>
      <c r="K45" s="157"/>
      <c r="L45" s="157"/>
      <c r="M45" s="157"/>
      <c r="N45" s="155"/>
    </row>
    <row r="46" ht="15" customHeight="1" spans="1:14">
      <c r="A46" s="155"/>
      <c r="B46" s="49"/>
      <c r="C46" s="49"/>
      <c r="D46" s="49"/>
      <c r="E46" s="164"/>
      <c r="F46" s="86"/>
      <c r="G46" s="86"/>
      <c r="H46" s="158"/>
      <c r="I46" s="157"/>
      <c r="J46" s="157"/>
      <c r="K46" s="157"/>
      <c r="L46" s="157"/>
      <c r="M46" s="157"/>
      <c r="N46" s="155"/>
    </row>
    <row r="47" ht="15" customHeight="1" spans="1:14">
      <c r="A47" s="155"/>
      <c r="B47" s="49"/>
      <c r="C47" s="49"/>
      <c r="D47" s="49"/>
      <c r="E47" s="164"/>
      <c r="F47" s="86"/>
      <c r="G47" s="86"/>
      <c r="H47" s="158"/>
      <c r="I47" s="157"/>
      <c r="J47" s="157"/>
      <c r="K47" s="157"/>
      <c r="L47" s="157"/>
      <c r="M47" s="157"/>
      <c r="N47" s="155"/>
    </row>
    <row r="48" ht="15" customHeight="1" spans="1:14">
      <c r="A48" s="155"/>
      <c r="B48" s="49"/>
      <c r="C48" s="49"/>
      <c r="D48" s="49"/>
      <c r="E48" s="164"/>
      <c r="F48" s="86"/>
      <c r="G48" s="86"/>
      <c r="H48" s="158"/>
      <c r="I48" s="157"/>
      <c r="J48" s="157"/>
      <c r="K48" s="157"/>
      <c r="L48" s="157"/>
      <c r="M48" s="157"/>
      <c r="N48" s="155"/>
    </row>
    <row r="49" ht="15" customHeight="1" spans="1:14">
      <c r="A49" s="155"/>
      <c r="B49" s="49"/>
      <c r="C49" s="49"/>
      <c r="D49" s="49"/>
      <c r="E49" s="164"/>
      <c r="F49" s="86"/>
      <c r="G49" s="86"/>
      <c r="H49" s="158"/>
      <c r="I49" s="157"/>
      <c r="J49" s="157"/>
      <c r="K49" s="157"/>
      <c r="L49" s="157"/>
      <c r="M49" s="157"/>
      <c r="N49" s="155"/>
    </row>
    <row r="50" ht="15" customHeight="1" spans="1:14">
      <c r="A50" s="155"/>
      <c r="B50" s="49"/>
      <c r="C50" s="49"/>
      <c r="D50" s="49"/>
      <c r="E50" s="164"/>
      <c r="F50" s="86"/>
      <c r="G50" s="86"/>
      <c r="H50" s="158"/>
      <c r="I50" s="157"/>
      <c r="J50" s="157"/>
      <c r="K50" s="157"/>
      <c r="L50" s="157"/>
      <c r="M50" s="157"/>
      <c r="N50" s="155"/>
    </row>
    <row r="51" ht="15" customHeight="1" spans="1:14">
      <c r="A51" s="155"/>
      <c r="B51" s="49"/>
      <c r="C51" s="49"/>
      <c r="D51" s="49"/>
      <c r="E51" s="164"/>
      <c r="F51" s="86"/>
      <c r="G51" s="86"/>
      <c r="H51" s="158"/>
      <c r="I51" s="157"/>
      <c r="J51" s="157"/>
      <c r="K51" s="157"/>
      <c r="L51" s="157"/>
      <c r="M51" s="157"/>
      <c r="N51" s="155"/>
    </row>
    <row r="52" ht="15" customHeight="1" spans="1:14">
      <c r="A52" s="155"/>
      <c r="B52" s="49"/>
      <c r="C52" s="49"/>
      <c r="D52" s="49"/>
      <c r="E52" s="164"/>
      <c r="F52" s="86"/>
      <c r="G52" s="86"/>
      <c r="H52" s="158"/>
      <c r="I52" s="157"/>
      <c r="J52" s="157"/>
      <c r="K52" s="157"/>
      <c r="L52" s="157"/>
      <c r="M52" s="157"/>
      <c r="N52" s="155"/>
    </row>
    <row r="53" ht="15" customHeight="1" spans="1:14">
      <c r="A53" s="155"/>
      <c r="B53" s="49"/>
      <c r="C53" s="49"/>
      <c r="D53" s="49"/>
      <c r="E53" s="164"/>
      <c r="F53" s="86"/>
      <c r="G53" s="86"/>
      <c r="H53" s="158"/>
      <c r="I53" s="157"/>
      <c r="J53" s="157"/>
      <c r="K53" s="157"/>
      <c r="L53" s="157"/>
      <c r="M53" s="157"/>
      <c r="N53" s="162"/>
    </row>
    <row r="54" ht="15" customHeight="1" spans="1:14">
      <c r="A54" s="155"/>
      <c r="B54" s="49"/>
      <c r="C54" s="49"/>
      <c r="D54" s="49"/>
      <c r="E54" s="164"/>
      <c r="F54" s="86"/>
      <c r="G54" s="86"/>
      <c r="H54" s="158"/>
      <c r="I54" s="157"/>
      <c r="J54" s="157"/>
      <c r="K54" s="157"/>
      <c r="L54" s="157"/>
      <c r="M54" s="157"/>
      <c r="N54" s="155"/>
    </row>
    <row r="55" ht="15" customHeight="1" spans="1:14">
      <c r="A55" s="155"/>
      <c r="B55" s="49"/>
      <c r="C55" s="49"/>
      <c r="D55" s="49"/>
      <c r="E55" s="164"/>
      <c r="F55" s="86"/>
      <c r="G55" s="86"/>
      <c r="H55" s="158"/>
      <c r="I55" s="157"/>
      <c r="J55" s="157"/>
      <c r="K55" s="157"/>
      <c r="L55" s="157"/>
      <c r="M55" s="157"/>
      <c r="N55" s="155"/>
    </row>
    <row r="56" ht="15" customHeight="1" spans="1:14">
      <c r="A56" s="155"/>
      <c r="B56" s="49"/>
      <c r="C56" s="49"/>
      <c r="D56" s="49"/>
      <c r="E56" s="164"/>
      <c r="F56" s="86"/>
      <c r="G56" s="86"/>
      <c r="H56" s="158"/>
      <c r="I56" s="157"/>
      <c r="J56" s="157"/>
      <c r="K56" s="157"/>
      <c r="L56" s="157"/>
      <c r="M56" s="157"/>
      <c r="N56" s="155"/>
    </row>
    <row r="57" ht="15" customHeight="1" spans="1:14">
      <c r="A57" s="155"/>
      <c r="B57" s="49"/>
      <c r="C57" s="49"/>
      <c r="D57" s="49"/>
      <c r="E57" s="164"/>
      <c r="F57" s="86"/>
      <c r="G57" s="86"/>
      <c r="H57" s="158"/>
      <c r="I57" s="157"/>
      <c r="J57" s="157"/>
      <c r="K57" s="157"/>
      <c r="L57" s="157"/>
      <c r="M57" s="157"/>
      <c r="N57" s="155"/>
    </row>
    <row r="58" ht="15" customHeight="1" spans="1:14">
      <c r="A58" s="155"/>
      <c r="B58" s="49"/>
      <c r="C58" s="49"/>
      <c r="D58" s="49"/>
      <c r="E58" s="164"/>
      <c r="F58" s="86"/>
      <c r="G58" s="86"/>
      <c r="H58" s="158"/>
      <c r="I58" s="157"/>
      <c r="J58" s="157"/>
      <c r="K58" s="157"/>
      <c r="L58" s="157"/>
      <c r="M58" s="157"/>
      <c r="N58" s="155"/>
    </row>
    <row r="59" ht="15" customHeight="1" spans="1:14">
      <c r="A59" s="155"/>
      <c r="B59" s="49"/>
      <c r="C59" s="49"/>
      <c r="D59" s="49"/>
      <c r="E59" s="164"/>
      <c r="F59" s="86"/>
      <c r="G59" s="86"/>
      <c r="H59" s="158"/>
      <c r="I59" s="157"/>
      <c r="J59" s="157"/>
      <c r="K59" s="157"/>
      <c r="L59" s="157"/>
      <c r="M59" s="157"/>
      <c r="N59" s="155"/>
    </row>
    <row r="60" ht="15" customHeight="1" spans="1:14">
      <c r="A60" s="155"/>
      <c r="B60" s="49"/>
      <c r="C60" s="49"/>
      <c r="D60" s="49"/>
      <c r="E60" s="166"/>
      <c r="F60" s="86"/>
      <c r="G60" s="86"/>
      <c r="H60" s="158"/>
      <c r="I60" s="157"/>
      <c r="J60" s="157"/>
      <c r="K60" s="157"/>
      <c r="L60" s="157"/>
      <c r="M60" s="157"/>
      <c r="N60" s="166"/>
    </row>
    <row r="61" ht="15" customHeight="1" spans="1:14">
      <c r="A61" s="155"/>
      <c r="B61" s="49"/>
      <c r="C61" s="49"/>
      <c r="D61" s="49"/>
      <c r="E61" s="166"/>
      <c r="F61" s="86"/>
      <c r="G61" s="86"/>
      <c r="H61" s="158"/>
      <c r="I61" s="157"/>
      <c r="J61" s="157"/>
      <c r="K61" s="157"/>
      <c r="L61" s="157"/>
      <c r="M61" s="157"/>
      <c r="N61" s="166"/>
    </row>
    <row r="62" ht="15" customHeight="1" spans="1:14">
      <c r="A62" s="155"/>
      <c r="B62" s="49"/>
      <c r="C62" s="49"/>
      <c r="D62" s="49"/>
      <c r="E62" s="166"/>
      <c r="F62" s="86"/>
      <c r="G62" s="86"/>
      <c r="H62" s="158"/>
      <c r="I62" s="157"/>
      <c r="J62" s="157"/>
      <c r="K62" s="157"/>
      <c r="L62" s="157"/>
      <c r="M62" s="157"/>
      <c r="N62" s="166"/>
    </row>
    <row r="63" ht="15" customHeight="1" spans="1:14">
      <c r="A63" s="155"/>
      <c r="B63" s="49"/>
      <c r="C63" s="49"/>
      <c r="D63" s="49"/>
      <c r="E63" s="164"/>
      <c r="F63" s="86"/>
      <c r="G63" s="86"/>
      <c r="H63" s="158"/>
      <c r="I63" s="157"/>
      <c r="J63" s="157"/>
      <c r="K63" s="157"/>
      <c r="L63" s="157"/>
      <c r="M63" s="157"/>
      <c r="N63" s="166"/>
    </row>
    <row r="64" ht="15" customHeight="1" spans="1:14">
      <c r="A64" s="155"/>
      <c r="B64" s="49"/>
      <c r="C64" s="49"/>
      <c r="D64" s="49"/>
      <c r="E64" s="164"/>
      <c r="F64" s="86"/>
      <c r="G64" s="86"/>
      <c r="H64" s="158"/>
      <c r="I64" s="157"/>
      <c r="J64" s="157"/>
      <c r="K64" s="157"/>
      <c r="L64" s="157"/>
      <c r="M64" s="157"/>
      <c r="N64" s="166"/>
    </row>
    <row r="65" ht="15" customHeight="1" spans="1:14">
      <c r="A65" s="155"/>
      <c r="B65" s="49"/>
      <c r="C65" s="49"/>
      <c r="D65" s="49"/>
      <c r="E65" s="164"/>
      <c r="F65" s="86"/>
      <c r="G65" s="86"/>
      <c r="H65" s="158"/>
      <c r="I65" s="157"/>
      <c r="J65" s="157"/>
      <c r="K65" s="157"/>
      <c r="L65" s="157"/>
      <c r="M65" s="157"/>
      <c r="N65" s="166"/>
    </row>
    <row r="66" ht="15" customHeight="1" spans="1:14">
      <c r="A66" s="155"/>
      <c r="B66" s="49"/>
      <c r="C66" s="49"/>
      <c r="D66" s="49"/>
      <c r="E66" s="164"/>
      <c r="F66" s="86"/>
      <c r="G66" s="86"/>
      <c r="H66" s="158"/>
      <c r="I66" s="157"/>
      <c r="J66" s="157"/>
      <c r="K66" s="157"/>
      <c r="L66" s="157"/>
      <c r="M66" s="157"/>
      <c r="N66" s="166"/>
    </row>
    <row r="67" ht="15" customHeight="1" spans="1:14">
      <c r="A67" s="155"/>
      <c r="B67" s="49"/>
      <c r="C67" s="49"/>
      <c r="D67" s="49"/>
      <c r="E67" s="164"/>
      <c r="F67" s="86"/>
      <c r="G67" s="86"/>
      <c r="H67" s="158"/>
      <c r="I67" s="157"/>
      <c r="J67" s="157"/>
      <c r="K67" s="157"/>
      <c r="L67" s="157"/>
      <c r="M67" s="157"/>
      <c r="N67" s="166"/>
    </row>
    <row r="68" ht="15" customHeight="1" spans="1:14">
      <c r="A68" s="155"/>
      <c r="B68" s="49"/>
      <c r="C68" s="49"/>
      <c r="D68" s="49"/>
      <c r="E68" s="164"/>
      <c r="F68" s="86"/>
      <c r="G68" s="86"/>
      <c r="H68" s="158"/>
      <c r="I68" s="157"/>
      <c r="J68" s="157"/>
      <c r="K68" s="157"/>
      <c r="L68" s="157"/>
      <c r="M68" s="157"/>
      <c r="N68" s="166"/>
    </row>
    <row r="69" ht="15" customHeight="1" spans="1:14">
      <c r="A69" s="155"/>
      <c r="B69" s="49"/>
      <c r="C69" s="49"/>
      <c r="D69" s="49"/>
      <c r="E69" s="164"/>
      <c r="F69" s="86"/>
      <c r="G69" s="86"/>
      <c r="H69" s="158"/>
      <c r="I69" s="157"/>
      <c r="J69" s="157"/>
      <c r="K69" s="157"/>
      <c r="L69" s="157"/>
      <c r="M69" s="157"/>
      <c r="N69" s="166"/>
    </row>
    <row r="70" ht="15" customHeight="1" spans="1:14">
      <c r="A70" s="155"/>
      <c r="B70" s="49"/>
      <c r="C70" s="49"/>
      <c r="D70" s="49"/>
      <c r="E70" s="164"/>
      <c r="F70" s="86"/>
      <c r="G70" s="86"/>
      <c r="H70" s="158"/>
      <c r="I70" s="157"/>
      <c r="J70" s="157"/>
      <c r="K70" s="157"/>
      <c r="L70" s="157"/>
      <c r="M70" s="157"/>
      <c r="N70" s="166"/>
    </row>
    <row r="71" ht="15" customHeight="1" spans="1:14">
      <c r="A71" s="155"/>
      <c r="B71" s="49"/>
      <c r="C71" s="49"/>
      <c r="D71" s="49"/>
      <c r="E71" s="164"/>
      <c r="F71" s="86"/>
      <c r="G71" s="86"/>
      <c r="H71" s="158"/>
      <c r="I71" s="157"/>
      <c r="J71" s="157"/>
      <c r="K71" s="157"/>
      <c r="L71" s="157"/>
      <c r="M71" s="157"/>
      <c r="N71" s="166"/>
    </row>
    <row r="72" ht="15" customHeight="1" spans="1:14">
      <c r="A72" s="155"/>
      <c r="B72" s="49"/>
      <c r="C72" s="49"/>
      <c r="D72" s="49"/>
      <c r="E72" s="164"/>
      <c r="F72" s="86"/>
      <c r="G72" s="86"/>
      <c r="H72" s="158"/>
      <c r="I72" s="157"/>
      <c r="J72" s="157"/>
      <c r="K72" s="157"/>
      <c r="L72" s="157"/>
      <c r="M72" s="157"/>
      <c r="N72" s="166"/>
    </row>
    <row r="73" ht="15" customHeight="1" spans="1:14">
      <c r="A73" s="155"/>
      <c r="B73" s="49"/>
      <c r="C73" s="49"/>
      <c r="D73" s="49"/>
      <c r="E73" s="164"/>
      <c r="F73" s="86"/>
      <c r="G73" s="86"/>
      <c r="H73" s="158"/>
      <c r="I73" s="157"/>
      <c r="J73" s="157"/>
      <c r="K73" s="157"/>
      <c r="L73" s="157"/>
      <c r="M73" s="157"/>
      <c r="N73" s="166"/>
    </row>
    <row r="74" ht="15" customHeight="1" spans="1:14">
      <c r="A74" s="155"/>
      <c r="B74" s="49"/>
      <c r="C74" s="49"/>
      <c r="D74" s="49"/>
      <c r="E74" s="164"/>
      <c r="F74" s="86"/>
      <c r="G74" s="86"/>
      <c r="H74" s="158"/>
      <c r="I74" s="157"/>
      <c r="J74" s="157"/>
      <c r="K74" s="157"/>
      <c r="L74" s="157"/>
      <c r="M74" s="157"/>
      <c r="N74" s="166"/>
    </row>
    <row r="75" ht="15" customHeight="1" spans="1:14">
      <c r="A75" s="155"/>
      <c r="B75" s="49"/>
      <c r="C75" s="49"/>
      <c r="D75" s="49"/>
      <c r="E75" s="164"/>
      <c r="F75" s="86"/>
      <c r="G75" s="86"/>
      <c r="H75" s="158"/>
      <c r="I75" s="157"/>
      <c r="J75" s="157"/>
      <c r="K75" s="157"/>
      <c r="L75" s="157"/>
      <c r="M75" s="157"/>
      <c r="N75" s="166"/>
    </row>
    <row r="76" ht="15" customHeight="1" spans="1:14">
      <c r="A76" s="155"/>
      <c r="B76" s="49"/>
      <c r="C76" s="49"/>
      <c r="D76" s="49"/>
      <c r="E76" s="164"/>
      <c r="F76" s="86"/>
      <c r="G76" s="86"/>
      <c r="H76" s="158"/>
      <c r="I76" s="157"/>
      <c r="J76" s="157"/>
      <c r="K76" s="157"/>
      <c r="L76" s="157"/>
      <c r="M76" s="157"/>
      <c r="N76" s="166"/>
    </row>
    <row r="77" ht="15" customHeight="1" spans="1:14">
      <c r="A77" s="155"/>
      <c r="B77" s="49"/>
      <c r="C77" s="49"/>
      <c r="D77" s="49"/>
      <c r="E77" s="164"/>
      <c r="F77" s="86"/>
      <c r="G77" s="86"/>
      <c r="H77" s="158"/>
      <c r="I77" s="157"/>
      <c r="J77" s="157"/>
      <c r="K77" s="157"/>
      <c r="L77" s="157"/>
      <c r="M77" s="157"/>
      <c r="N77" s="166"/>
    </row>
    <row r="78" ht="15" customHeight="1" spans="1:14">
      <c r="A78" s="155"/>
      <c r="B78" s="49"/>
      <c r="C78" s="49"/>
      <c r="D78" s="49"/>
      <c r="E78" s="164"/>
      <c r="F78" s="86"/>
      <c r="G78" s="86"/>
      <c r="H78" s="158"/>
      <c r="I78" s="157"/>
      <c r="J78" s="157"/>
      <c r="K78" s="157"/>
      <c r="L78" s="157"/>
      <c r="M78" s="157"/>
      <c r="N78" s="166"/>
    </row>
    <row r="79" ht="15" customHeight="1" spans="1:14">
      <c r="A79" s="155"/>
      <c r="B79" s="49"/>
      <c r="C79" s="49"/>
      <c r="D79" s="49"/>
      <c r="E79" s="164"/>
      <c r="F79" s="86"/>
      <c r="G79" s="86"/>
      <c r="H79" s="158"/>
      <c r="I79" s="157"/>
      <c r="J79" s="157"/>
      <c r="K79" s="157"/>
      <c r="L79" s="157"/>
      <c r="M79" s="157"/>
      <c r="N79" s="166"/>
    </row>
    <row r="80" ht="15" customHeight="1" spans="1:14">
      <c r="A80" s="155"/>
      <c r="B80" s="49"/>
      <c r="C80" s="49"/>
      <c r="D80" s="49"/>
      <c r="E80" s="164"/>
      <c r="F80" s="86"/>
      <c r="G80" s="86"/>
      <c r="H80" s="158"/>
      <c r="I80" s="157"/>
      <c r="J80" s="157"/>
      <c r="K80" s="157"/>
      <c r="L80" s="157"/>
      <c r="M80" s="157"/>
      <c r="N80" s="166"/>
    </row>
    <row r="81" ht="15" customHeight="1" spans="1:14">
      <c r="A81" s="155"/>
      <c r="B81" s="49"/>
      <c r="C81" s="49"/>
      <c r="D81" s="49"/>
      <c r="E81" s="164"/>
      <c r="F81" s="86"/>
      <c r="G81" s="86"/>
      <c r="H81" s="158"/>
      <c r="I81" s="157"/>
      <c r="J81" s="157"/>
      <c r="K81" s="157"/>
      <c r="L81" s="157"/>
      <c r="M81" s="157"/>
      <c r="N81" s="166"/>
    </row>
    <row r="82" ht="15" customHeight="1" spans="1:14">
      <c r="A82" s="155"/>
      <c r="B82" s="49"/>
      <c r="C82" s="49"/>
      <c r="D82" s="49"/>
      <c r="E82" s="164"/>
      <c r="F82" s="86"/>
      <c r="G82" s="86"/>
      <c r="H82" s="158"/>
      <c r="I82" s="157"/>
      <c r="J82" s="157"/>
      <c r="K82" s="157"/>
      <c r="L82" s="157"/>
      <c r="M82" s="157"/>
      <c r="N82" s="166"/>
    </row>
    <row r="83" ht="15" customHeight="1" spans="1:14">
      <c r="A83" s="155"/>
      <c r="B83" s="49"/>
      <c r="C83" s="49"/>
      <c r="D83" s="49"/>
      <c r="E83" s="164"/>
      <c r="F83" s="86"/>
      <c r="G83" s="86"/>
      <c r="H83" s="158"/>
      <c r="I83" s="157"/>
      <c r="J83" s="157"/>
      <c r="K83" s="157"/>
      <c r="L83" s="157"/>
      <c r="M83" s="157"/>
      <c r="N83" s="166"/>
    </row>
    <row r="84" ht="15" customHeight="1" spans="1:14">
      <c r="A84" s="155"/>
      <c r="B84" s="49"/>
      <c r="C84" s="49"/>
      <c r="D84" s="49"/>
      <c r="E84" s="164"/>
      <c r="F84" s="86"/>
      <c r="G84" s="86"/>
      <c r="H84" s="158"/>
      <c r="I84" s="157"/>
      <c r="J84" s="157"/>
      <c r="K84" s="157"/>
      <c r="L84" s="157"/>
      <c r="M84" s="157"/>
      <c r="N84" s="166"/>
    </row>
    <row r="85" ht="15" customHeight="1" spans="1:14">
      <c r="A85" s="155"/>
      <c r="B85" s="49"/>
      <c r="C85" s="49"/>
      <c r="D85" s="49"/>
      <c r="E85" s="164"/>
      <c r="F85" s="86"/>
      <c r="G85" s="86"/>
      <c r="H85" s="158"/>
      <c r="I85" s="157"/>
      <c r="J85" s="157"/>
      <c r="K85" s="157"/>
      <c r="L85" s="157"/>
      <c r="M85" s="157"/>
      <c r="N85" s="166"/>
    </row>
    <row r="86" ht="15" customHeight="1" spans="1:14">
      <c r="A86" s="155"/>
      <c r="B86" s="49"/>
      <c r="C86" s="49"/>
      <c r="D86" s="49"/>
      <c r="E86" s="164"/>
      <c r="F86" s="86"/>
      <c r="G86" s="86"/>
      <c r="H86" s="158"/>
      <c r="I86" s="157"/>
      <c r="J86" s="157"/>
      <c r="K86" s="157"/>
      <c r="L86" s="157"/>
      <c r="M86" s="157"/>
      <c r="N86" s="166"/>
    </row>
    <row r="87" ht="15" customHeight="1" spans="1:14">
      <c r="A87" s="155"/>
      <c r="B87" s="49"/>
      <c r="C87" s="49"/>
      <c r="D87" s="49"/>
      <c r="E87" s="164"/>
      <c r="F87" s="86"/>
      <c r="G87" s="86"/>
      <c r="H87" s="158"/>
      <c r="I87" s="157"/>
      <c r="J87" s="157"/>
      <c r="K87" s="157"/>
      <c r="L87" s="157"/>
      <c r="M87" s="157"/>
      <c r="N87" s="166"/>
    </row>
    <row r="88" ht="15" customHeight="1" spans="1:14">
      <c r="A88" s="155"/>
      <c r="B88" s="49"/>
      <c r="C88" s="49"/>
      <c r="D88" s="49"/>
      <c r="E88" s="166"/>
      <c r="F88" s="86"/>
      <c r="G88" s="86"/>
      <c r="H88" s="158"/>
      <c r="I88" s="157"/>
      <c r="J88" s="157"/>
      <c r="K88" s="157"/>
      <c r="L88" s="157"/>
      <c r="M88" s="157"/>
      <c r="N88" s="166"/>
    </row>
    <row r="89" ht="15" customHeight="1" spans="1:14">
      <c r="A89" s="155"/>
      <c r="B89" s="49"/>
      <c r="C89" s="49"/>
      <c r="D89" s="49"/>
      <c r="E89" s="166"/>
      <c r="F89" s="86"/>
      <c r="G89" s="86"/>
      <c r="H89" s="158"/>
      <c r="I89" s="157"/>
      <c r="J89" s="157"/>
      <c r="K89" s="157"/>
      <c r="L89" s="157"/>
      <c r="M89" s="157"/>
      <c r="N89" s="166"/>
    </row>
    <row r="90" ht="15" customHeight="1" spans="1:14">
      <c r="A90" s="155"/>
      <c r="B90" s="49"/>
      <c r="C90" s="49"/>
      <c r="D90" s="49"/>
      <c r="E90" s="166"/>
      <c r="F90" s="86"/>
      <c r="G90" s="86"/>
      <c r="H90" s="158"/>
      <c r="I90" s="157"/>
      <c r="J90" s="157"/>
      <c r="K90" s="157"/>
      <c r="L90" s="157"/>
      <c r="M90" s="157"/>
      <c r="N90" s="166"/>
    </row>
    <row r="91" ht="15" customHeight="1" spans="1:14">
      <c r="A91" s="155"/>
      <c r="B91" s="49"/>
      <c r="C91" s="49"/>
      <c r="D91" s="49"/>
      <c r="E91" s="166"/>
      <c r="F91" s="86"/>
      <c r="G91" s="86"/>
      <c r="H91" s="158"/>
      <c r="I91" s="157"/>
      <c r="J91" s="157"/>
      <c r="K91" s="157"/>
      <c r="L91" s="157"/>
      <c r="M91" s="157"/>
      <c r="N91" s="166"/>
    </row>
    <row r="92" ht="15" customHeight="1" spans="1:14">
      <c r="A92" s="155"/>
      <c r="B92" s="49"/>
      <c r="C92" s="49"/>
      <c r="D92" s="49"/>
      <c r="E92" s="166"/>
      <c r="F92" s="86"/>
      <c r="G92" s="86"/>
      <c r="H92" s="158"/>
      <c r="I92" s="157"/>
      <c r="J92" s="157"/>
      <c r="K92" s="157"/>
      <c r="L92" s="157"/>
      <c r="M92" s="157"/>
      <c r="N92" s="166"/>
    </row>
    <row r="93" ht="15" customHeight="1" spans="1:14">
      <c r="A93" s="155"/>
      <c r="B93" s="49"/>
      <c r="C93" s="49"/>
      <c r="D93" s="49"/>
      <c r="E93" s="166"/>
      <c r="F93" s="86"/>
      <c r="G93" s="86"/>
      <c r="H93" s="158"/>
      <c r="I93" s="157"/>
      <c r="J93" s="157"/>
      <c r="K93" s="157"/>
      <c r="L93" s="157"/>
      <c r="M93" s="157"/>
      <c r="N93" s="166"/>
    </row>
    <row r="94" ht="15" customHeight="1" spans="1:14">
      <c r="A94" s="155"/>
      <c r="B94" s="49"/>
      <c r="C94" s="49"/>
      <c r="D94" s="49"/>
      <c r="E94" s="166"/>
      <c r="F94" s="86"/>
      <c r="G94" s="86"/>
      <c r="H94" s="158"/>
      <c r="I94" s="157"/>
      <c r="J94" s="157"/>
      <c r="K94" s="157"/>
      <c r="L94" s="157"/>
      <c r="M94" s="157"/>
      <c r="N94" s="166"/>
    </row>
    <row r="95" ht="15" customHeight="1" spans="1:14">
      <c r="A95" s="155"/>
      <c r="B95" s="49"/>
      <c r="C95" s="49"/>
      <c r="D95" s="49"/>
      <c r="E95" s="166"/>
      <c r="F95" s="86"/>
      <c r="G95" s="86"/>
      <c r="H95" s="158"/>
      <c r="I95" s="157"/>
      <c r="J95" s="157"/>
      <c r="K95" s="157"/>
      <c r="L95" s="157"/>
      <c r="M95" s="157"/>
      <c r="N95" s="166"/>
    </row>
    <row r="96" ht="15" customHeight="1" spans="1:14">
      <c r="A96" s="155"/>
      <c r="B96" s="49"/>
      <c r="C96" s="49"/>
      <c r="D96" s="49"/>
      <c r="E96" s="166"/>
      <c r="F96" s="86"/>
      <c r="G96" s="86"/>
      <c r="H96" s="158"/>
      <c r="I96" s="157"/>
      <c r="J96" s="157"/>
      <c r="K96" s="157"/>
      <c r="L96" s="157"/>
      <c r="M96" s="157"/>
      <c r="N96" s="166"/>
    </row>
    <row r="97" ht="15" customHeight="1" spans="1:14">
      <c r="A97" s="155"/>
      <c r="B97" s="49"/>
      <c r="C97" s="49"/>
      <c r="D97" s="49"/>
      <c r="E97" s="166"/>
      <c r="F97" s="86"/>
      <c r="G97" s="86"/>
      <c r="H97" s="158"/>
      <c r="I97" s="157"/>
      <c r="J97" s="157"/>
      <c r="K97" s="157"/>
      <c r="L97" s="157"/>
      <c r="M97" s="157"/>
      <c r="N97" s="166"/>
    </row>
    <row r="98" ht="15" customHeight="1" spans="1:14">
      <c r="A98" s="155"/>
      <c r="B98" s="49"/>
      <c r="C98" s="49"/>
      <c r="D98" s="49"/>
      <c r="E98" s="166"/>
      <c r="F98" s="86"/>
      <c r="G98" s="86"/>
      <c r="H98" s="158"/>
      <c r="I98" s="157"/>
      <c r="J98" s="157"/>
      <c r="K98" s="157"/>
      <c r="L98" s="157"/>
      <c r="M98" s="157"/>
      <c r="N98" s="166"/>
    </row>
    <row r="99" ht="15" customHeight="1" spans="1:14">
      <c r="A99" s="155"/>
      <c r="B99" s="49"/>
      <c r="C99" s="49"/>
      <c r="D99" s="49"/>
      <c r="E99" s="166"/>
      <c r="F99" s="86"/>
      <c r="G99" s="86"/>
      <c r="H99" s="158"/>
      <c r="I99" s="157"/>
      <c r="J99" s="157"/>
      <c r="K99" s="157"/>
      <c r="L99" s="157"/>
      <c r="M99" s="157"/>
      <c r="N99" s="166"/>
    </row>
    <row r="100" ht="15" customHeight="1" spans="1:14">
      <c r="A100" s="155"/>
      <c r="B100" s="49"/>
      <c r="C100" s="49"/>
      <c r="D100" s="49"/>
      <c r="E100" s="166"/>
      <c r="F100" s="86"/>
      <c r="G100" s="86"/>
      <c r="H100" s="158"/>
      <c r="I100" s="157"/>
      <c r="J100" s="157"/>
      <c r="K100" s="157"/>
      <c r="L100" s="157"/>
      <c r="M100" s="157"/>
      <c r="N100" s="166"/>
    </row>
    <row r="101" ht="15" customHeight="1" spans="1:14">
      <c r="A101" s="155"/>
      <c r="B101" s="49"/>
      <c r="C101" s="49"/>
      <c r="D101" s="49"/>
      <c r="E101" s="166"/>
      <c r="F101" s="86"/>
      <c r="G101" s="86"/>
      <c r="H101" s="158"/>
      <c r="I101" s="157"/>
      <c r="J101" s="157"/>
      <c r="K101" s="157"/>
      <c r="L101" s="157"/>
      <c r="M101" s="157"/>
      <c r="N101" s="166"/>
    </row>
    <row r="102" ht="15" customHeight="1" spans="1:14">
      <c r="A102" s="155"/>
      <c r="B102" s="49"/>
      <c r="C102" s="49"/>
      <c r="D102" s="49"/>
      <c r="E102" s="166"/>
      <c r="F102" s="86"/>
      <c r="G102" s="86"/>
      <c r="H102" s="158"/>
      <c r="I102" s="157"/>
      <c r="J102" s="157"/>
      <c r="K102" s="157"/>
      <c r="L102" s="157"/>
      <c r="M102" s="157"/>
      <c r="N102" s="166"/>
    </row>
    <row r="103" ht="15" customHeight="1" spans="1:14">
      <c r="A103" s="155"/>
      <c r="B103" s="49"/>
      <c r="C103" s="49"/>
      <c r="D103" s="49"/>
      <c r="E103" s="166"/>
      <c r="F103" s="86"/>
      <c r="G103" s="86"/>
      <c r="H103" s="158"/>
      <c r="I103" s="157"/>
      <c r="J103" s="157"/>
      <c r="K103" s="157"/>
      <c r="L103" s="157"/>
      <c r="M103" s="157"/>
      <c r="N103" s="166"/>
    </row>
    <row r="104" ht="15" customHeight="1" spans="1:14">
      <c r="A104" s="155"/>
      <c r="B104" s="49"/>
      <c r="C104" s="49"/>
      <c r="D104" s="49"/>
      <c r="E104" s="166"/>
      <c r="F104" s="86"/>
      <c r="G104" s="86"/>
      <c r="H104" s="158"/>
      <c r="I104" s="157"/>
      <c r="J104" s="157"/>
      <c r="K104" s="157"/>
      <c r="L104" s="157"/>
      <c r="M104" s="157"/>
      <c r="N104" s="166"/>
    </row>
    <row r="105" ht="15" customHeight="1" spans="1:14">
      <c r="A105" s="155"/>
      <c r="B105" s="49"/>
      <c r="C105" s="49"/>
      <c r="D105" s="49"/>
      <c r="E105" s="166"/>
      <c r="F105" s="86"/>
      <c r="G105" s="86"/>
      <c r="H105" s="158"/>
      <c r="I105" s="157"/>
      <c r="J105" s="157"/>
      <c r="K105" s="157"/>
      <c r="L105" s="157"/>
      <c r="M105" s="157"/>
      <c r="N105" s="166"/>
    </row>
    <row r="106" ht="15" customHeight="1" spans="1:14">
      <c r="A106" s="155"/>
      <c r="B106" s="49"/>
      <c r="C106" s="49"/>
      <c r="D106" s="49"/>
      <c r="E106" s="166"/>
      <c r="F106" s="86"/>
      <c r="G106" s="86"/>
      <c r="H106" s="158"/>
      <c r="I106" s="157"/>
      <c r="J106" s="157"/>
      <c r="K106" s="157"/>
      <c r="L106" s="157"/>
      <c r="M106" s="157"/>
      <c r="N106" s="166"/>
    </row>
    <row r="107" ht="15" customHeight="1" spans="1:14">
      <c r="A107" s="155"/>
      <c r="B107" s="49"/>
      <c r="C107" s="49"/>
      <c r="D107" s="49"/>
      <c r="E107" s="166"/>
      <c r="F107" s="86"/>
      <c r="G107" s="86"/>
      <c r="H107" s="158"/>
      <c r="I107" s="157"/>
      <c r="J107" s="157"/>
      <c r="K107" s="157"/>
      <c r="L107" s="157"/>
      <c r="M107" s="157"/>
      <c r="N107" s="166"/>
    </row>
    <row r="108" ht="15" customHeight="1" spans="1:14">
      <c r="A108" s="155"/>
      <c r="B108" s="49"/>
      <c r="C108" s="49"/>
      <c r="D108" s="49"/>
      <c r="E108" s="166"/>
      <c r="F108" s="86"/>
      <c r="G108" s="86"/>
      <c r="H108" s="158"/>
      <c r="I108" s="157"/>
      <c r="J108" s="157"/>
      <c r="K108" s="157"/>
      <c r="L108" s="157"/>
      <c r="M108" s="157"/>
      <c r="N108" s="166"/>
    </row>
    <row r="109" ht="15" customHeight="1" spans="1:14">
      <c r="A109" s="155"/>
      <c r="B109" s="49"/>
      <c r="C109" s="49"/>
      <c r="D109" s="49"/>
      <c r="E109" s="166"/>
      <c r="F109" s="86"/>
      <c r="G109" s="86"/>
      <c r="H109" s="158"/>
      <c r="I109" s="157"/>
      <c r="J109" s="157"/>
      <c r="K109" s="157"/>
      <c r="L109" s="157"/>
      <c r="M109" s="157"/>
      <c r="N109" s="166"/>
    </row>
    <row r="110" ht="15" customHeight="1" spans="1:14">
      <c r="A110" s="155"/>
      <c r="B110" s="49"/>
      <c r="C110" s="49"/>
      <c r="D110" s="49"/>
      <c r="E110" s="166"/>
      <c r="F110" s="86"/>
      <c r="G110" s="86"/>
      <c r="H110" s="158"/>
      <c r="I110" s="157"/>
      <c r="J110" s="157"/>
      <c r="K110" s="157"/>
      <c r="L110" s="157"/>
      <c r="M110" s="157"/>
      <c r="N110" s="166"/>
    </row>
    <row r="111" ht="15" customHeight="1" spans="1:14">
      <c r="A111" s="155"/>
      <c r="B111" s="49"/>
      <c r="C111" s="49"/>
      <c r="D111" s="49"/>
      <c r="E111" s="166"/>
      <c r="F111" s="86"/>
      <c r="G111" s="86"/>
      <c r="H111" s="158"/>
      <c r="I111" s="157"/>
      <c r="J111" s="157"/>
      <c r="K111" s="157"/>
      <c r="L111" s="157"/>
      <c r="M111" s="157"/>
      <c r="N111" s="166"/>
    </row>
    <row r="112" ht="15" customHeight="1" spans="1:14">
      <c r="A112" s="155"/>
      <c r="B112" s="49"/>
      <c r="C112" s="49"/>
      <c r="D112" s="49"/>
      <c r="E112" s="164"/>
      <c r="F112" s="86"/>
      <c r="G112" s="86"/>
      <c r="H112" s="158"/>
      <c r="I112" s="157"/>
      <c r="J112" s="157"/>
      <c r="K112" s="157"/>
      <c r="L112" s="157"/>
      <c r="M112" s="157"/>
      <c r="N112" s="155"/>
    </row>
    <row r="113" ht="17.25" customHeight="1" spans="1:14">
      <c r="A113" s="167"/>
      <c r="B113" s="168"/>
      <c r="C113" s="168"/>
      <c r="D113" s="168"/>
      <c r="E113" s="168"/>
      <c r="F113" s="167"/>
      <c r="G113" s="167"/>
      <c r="H113" s="168"/>
      <c r="I113" s="168"/>
      <c r="J113" s="168"/>
      <c r="K113" s="168"/>
      <c r="L113" s="168"/>
      <c r="M113" s="157"/>
      <c r="N113" s="168"/>
    </row>
    <row r="114" ht="18" customHeight="1" spans="1:14">
      <c r="A114" s="169" t="s">
        <v>18</v>
      </c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</row>
    <row r="115" ht="18" customHeight="1" spans="1:14">
      <c r="A115" s="170" t="s">
        <v>19</v>
      </c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</row>
    <row r="116" ht="18" customHeight="1" spans="1:14">
      <c r="A116" s="171" t="s">
        <v>20</v>
      </c>
      <c r="B116" s="171"/>
      <c r="C116" s="171"/>
      <c r="D116" s="171"/>
      <c r="E116" s="171"/>
      <c r="F116" s="172"/>
      <c r="G116" s="172"/>
      <c r="H116" s="172"/>
      <c r="I116" s="172"/>
      <c r="J116" s="171"/>
      <c r="K116" s="171"/>
      <c r="L116" s="171"/>
      <c r="M116" s="171"/>
      <c r="N116" s="171"/>
    </row>
    <row r="117" ht="18.75" customHeight="1" spans="1:14">
      <c r="A117" s="173" t="s">
        <v>21</v>
      </c>
      <c r="B117" s="173"/>
      <c r="C117" s="173"/>
      <c r="D117" s="173"/>
      <c r="E117" s="174"/>
      <c r="F117" s="172"/>
      <c r="G117" s="172"/>
      <c r="H117" s="172"/>
      <c r="I117" s="172"/>
      <c r="J117" s="173"/>
      <c r="K117" s="173"/>
      <c r="L117" s="173"/>
      <c r="M117" s="173"/>
      <c r="N117" s="173"/>
    </row>
    <row r="118" ht="48" customHeight="1" spans="1:14">
      <c r="A118" s="40"/>
      <c r="B118" s="104" t="s">
        <v>22</v>
      </c>
      <c r="C118" s="109"/>
      <c r="D118" s="175"/>
      <c r="E118" s="176"/>
      <c r="F118" s="175"/>
      <c r="G118" s="59"/>
      <c r="H118" s="176"/>
      <c r="I118" s="70" t="s">
        <v>23</v>
      </c>
      <c r="J118" s="71"/>
      <c r="K118" s="40"/>
      <c r="L118" s="40"/>
      <c r="M118" s="40" t="s">
        <v>24</v>
      </c>
      <c r="N118" s="40"/>
    </row>
    <row r="119" spans="1:14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</sheetData>
  <mergeCells count="13">
    <mergeCell ref="A1:N1"/>
    <mergeCell ref="F3:H3"/>
    <mergeCell ref="J3:L3"/>
    <mergeCell ref="A114:N114"/>
    <mergeCell ref="A115:N115"/>
    <mergeCell ref="A3:A4"/>
    <mergeCell ref="B3:B4"/>
    <mergeCell ref="C3:C4"/>
    <mergeCell ref="D3:D4"/>
    <mergeCell ref="E3:E4"/>
    <mergeCell ref="I3:I4"/>
    <mergeCell ref="M3:M4"/>
    <mergeCell ref="N3:N4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C2" sqref="C2"/>
    </sheetView>
  </sheetViews>
  <sheetFormatPr defaultColWidth="9" defaultRowHeight="13.5" outlineLevelRow="1" outlineLevelCol="6"/>
  <cols>
    <col min="1" max="1" width="5.375" customWidth="1"/>
    <col min="2" max="2" width="19" customWidth="1"/>
    <col min="7" max="7" width="34" customWidth="1"/>
  </cols>
  <sheetData>
    <row r="1" spans="1:7">
      <c r="A1" t="s">
        <v>283</v>
      </c>
      <c r="B1" t="s">
        <v>264</v>
      </c>
      <c r="C1" t="s">
        <v>284</v>
      </c>
      <c r="G1" t="s">
        <v>13</v>
      </c>
    </row>
    <row r="2" spans="1:7">
      <c r="A2">
        <v>1</v>
      </c>
      <c r="B2" t="s">
        <v>135</v>
      </c>
      <c r="C2" s="1">
        <v>1</v>
      </c>
      <c r="G2" t="s">
        <v>285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workbookViewId="0">
      <selection activeCell="K16" sqref="K16"/>
    </sheetView>
  </sheetViews>
  <sheetFormatPr defaultColWidth="9" defaultRowHeight="13.5"/>
  <cols>
    <col min="2" max="2" width="16.875" customWidth="1"/>
    <col min="9" max="9" width="10.25" customWidth="1"/>
    <col min="10" max="10" width="11.375" customWidth="1"/>
    <col min="11" max="11" width="13.5" customWidth="1"/>
  </cols>
  <sheetData>
    <row r="1" ht="22.5" spans="1:1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A2" s="154" t="s">
        <v>1</v>
      </c>
      <c r="B2" s="154"/>
      <c r="C2" s="112"/>
      <c r="D2" s="112"/>
      <c r="E2" s="40"/>
      <c r="F2" s="112" t="s">
        <v>25</v>
      </c>
      <c r="G2" s="112"/>
      <c r="H2" s="154"/>
      <c r="I2" s="154"/>
      <c r="J2" s="154" t="s">
        <v>3</v>
      </c>
      <c r="K2" s="111"/>
    </row>
    <row r="3" spans="1:11">
      <c r="A3" s="155" t="s">
        <v>4</v>
      </c>
      <c r="B3" s="155" t="s">
        <v>5</v>
      </c>
      <c r="C3" s="155" t="s">
        <v>9</v>
      </c>
      <c r="D3" s="155"/>
      <c r="E3" s="155"/>
      <c r="F3" s="155" t="s">
        <v>10</v>
      </c>
      <c r="G3" s="155" t="s">
        <v>11</v>
      </c>
      <c r="H3" s="155"/>
      <c r="I3" s="155"/>
      <c r="J3" s="155" t="s">
        <v>12</v>
      </c>
      <c r="K3" s="159" t="s">
        <v>13</v>
      </c>
    </row>
    <row r="4" ht="33.75" spans="1:11">
      <c r="A4" s="155"/>
      <c r="B4" s="155"/>
      <c r="C4" s="156" t="s">
        <v>26</v>
      </c>
      <c r="D4" s="121" t="s">
        <v>27</v>
      </c>
      <c r="E4" s="156" t="s">
        <v>16</v>
      </c>
      <c r="F4" s="155"/>
      <c r="G4" s="156" t="s">
        <v>26</v>
      </c>
      <c r="H4" s="121" t="s">
        <v>27</v>
      </c>
      <c r="I4" s="156" t="s">
        <v>16</v>
      </c>
      <c r="J4" s="155"/>
      <c r="K4" s="159"/>
    </row>
    <row r="5" ht="19.5" customHeight="1" spans="1:11">
      <c r="A5" s="155"/>
      <c r="B5" s="155" t="s">
        <v>17</v>
      </c>
      <c r="C5" s="157">
        <f t="shared" ref="C5:J5" si="0">SUM(C6:C108)</f>
        <v>277</v>
      </c>
      <c r="D5" s="157">
        <f t="shared" si="0"/>
        <v>581</v>
      </c>
      <c r="E5" s="157">
        <f t="shared" si="0"/>
        <v>858</v>
      </c>
      <c r="F5" s="157"/>
      <c r="G5" s="157">
        <f t="shared" si="0"/>
        <v>299160</v>
      </c>
      <c r="H5" s="157">
        <f t="shared" si="0"/>
        <v>627480</v>
      </c>
      <c r="I5" s="157">
        <f t="shared" si="0"/>
        <v>926640</v>
      </c>
      <c r="J5" s="157">
        <f t="shared" si="0"/>
        <v>926640</v>
      </c>
      <c r="K5" s="160"/>
    </row>
    <row r="6" ht="15" customHeight="1" spans="1:11">
      <c r="A6" s="155">
        <v>1</v>
      </c>
      <c r="B6" s="56" t="s">
        <v>28</v>
      </c>
      <c r="C6" s="86">
        <v>2</v>
      </c>
      <c r="D6" s="86">
        <v>1</v>
      </c>
      <c r="E6" s="158">
        <f>C6+D6</f>
        <v>3</v>
      </c>
      <c r="F6" s="157">
        <v>150</v>
      </c>
      <c r="G6" s="157">
        <f>C6*1080</f>
        <v>2160</v>
      </c>
      <c r="H6" s="157">
        <f>D6*1080</f>
        <v>1080</v>
      </c>
      <c r="I6" s="157">
        <f>E6*1080</f>
        <v>3240</v>
      </c>
      <c r="J6" s="157">
        <f>I6</f>
        <v>3240</v>
      </c>
      <c r="K6" s="159"/>
    </row>
    <row r="7" ht="15" customHeight="1" spans="1:11">
      <c r="A7" s="155">
        <v>2</v>
      </c>
      <c r="B7" s="56" t="s">
        <v>29</v>
      </c>
      <c r="C7" s="86">
        <f>6+1</f>
        <v>7</v>
      </c>
      <c r="D7" s="86">
        <f>3+2</f>
        <v>5</v>
      </c>
      <c r="E7" s="158">
        <f t="shared" ref="E7:E70" si="1">C7+D7</f>
        <v>12</v>
      </c>
      <c r="F7" s="157">
        <v>150</v>
      </c>
      <c r="G7" s="157">
        <f t="shared" ref="G7:I65" si="2">C7*1080</f>
        <v>7560</v>
      </c>
      <c r="H7" s="157">
        <f t="shared" si="2"/>
        <v>5400</v>
      </c>
      <c r="I7" s="157">
        <f t="shared" si="2"/>
        <v>12960</v>
      </c>
      <c r="J7" s="157">
        <f t="shared" ref="J7:J70" si="3">I7</f>
        <v>12960</v>
      </c>
      <c r="K7" s="159" t="s">
        <v>30</v>
      </c>
    </row>
    <row r="8" ht="15" customHeight="1" spans="1:11">
      <c r="A8" s="155">
        <v>3</v>
      </c>
      <c r="B8" s="56" t="s">
        <v>31</v>
      </c>
      <c r="C8" s="86">
        <v>2</v>
      </c>
      <c r="D8" s="86"/>
      <c r="E8" s="158">
        <f t="shared" si="1"/>
        <v>2</v>
      </c>
      <c r="F8" s="157">
        <v>150</v>
      </c>
      <c r="G8" s="157">
        <f t="shared" si="2"/>
        <v>2160</v>
      </c>
      <c r="H8" s="157">
        <f t="shared" si="2"/>
        <v>0</v>
      </c>
      <c r="I8" s="157">
        <f t="shared" si="2"/>
        <v>2160</v>
      </c>
      <c r="J8" s="157">
        <f t="shared" si="3"/>
        <v>2160</v>
      </c>
      <c r="K8" s="159"/>
    </row>
    <row r="9" ht="15" customHeight="1" spans="1:11">
      <c r="A9" s="155">
        <v>4</v>
      </c>
      <c r="B9" s="56" t="s">
        <v>32</v>
      </c>
      <c r="C9" s="86">
        <v>9</v>
      </c>
      <c r="D9" s="86">
        <f>4+1</f>
        <v>5</v>
      </c>
      <c r="E9" s="158">
        <f t="shared" si="1"/>
        <v>14</v>
      </c>
      <c r="F9" s="157">
        <v>150</v>
      </c>
      <c r="G9" s="157">
        <f t="shared" si="2"/>
        <v>9720</v>
      </c>
      <c r="H9" s="157">
        <f t="shared" si="2"/>
        <v>5400</v>
      </c>
      <c r="I9" s="157">
        <f t="shared" si="2"/>
        <v>15120</v>
      </c>
      <c r="J9" s="157">
        <f t="shared" si="3"/>
        <v>15120</v>
      </c>
      <c r="K9" s="159" t="s">
        <v>33</v>
      </c>
    </row>
    <row r="10" ht="15" customHeight="1" spans="1:11">
      <c r="A10" s="155">
        <v>5</v>
      </c>
      <c r="B10" s="56" t="s">
        <v>34</v>
      </c>
      <c r="C10" s="86">
        <v>4</v>
      </c>
      <c r="D10" s="86">
        <v>10</v>
      </c>
      <c r="E10" s="158">
        <f t="shared" si="1"/>
        <v>14</v>
      </c>
      <c r="F10" s="157">
        <v>150</v>
      </c>
      <c r="G10" s="157">
        <f t="shared" si="2"/>
        <v>4320</v>
      </c>
      <c r="H10" s="157">
        <f t="shared" si="2"/>
        <v>10800</v>
      </c>
      <c r="I10" s="157">
        <f t="shared" si="2"/>
        <v>15120</v>
      </c>
      <c r="J10" s="157">
        <f t="shared" si="3"/>
        <v>15120</v>
      </c>
      <c r="K10" s="159"/>
    </row>
    <row r="11" ht="15" customHeight="1" spans="1:11">
      <c r="A11" s="155">
        <v>6</v>
      </c>
      <c r="B11" s="56" t="s">
        <v>35</v>
      </c>
      <c r="C11" s="86">
        <v>4</v>
      </c>
      <c r="D11" s="86">
        <v>4</v>
      </c>
      <c r="E11" s="158">
        <f t="shared" si="1"/>
        <v>8</v>
      </c>
      <c r="F11" s="157">
        <v>150</v>
      </c>
      <c r="G11" s="157">
        <f t="shared" si="2"/>
        <v>4320</v>
      </c>
      <c r="H11" s="157">
        <f t="shared" si="2"/>
        <v>4320</v>
      </c>
      <c r="I11" s="157">
        <f t="shared" si="2"/>
        <v>8640</v>
      </c>
      <c r="J11" s="157">
        <f t="shared" si="3"/>
        <v>8640</v>
      </c>
      <c r="K11" s="159"/>
    </row>
    <row r="12" ht="15" customHeight="1" spans="1:11">
      <c r="A12" s="155">
        <v>7</v>
      </c>
      <c r="B12" s="56" t="s">
        <v>36</v>
      </c>
      <c r="C12" s="86">
        <v>3</v>
      </c>
      <c r="D12" s="86">
        <v>5</v>
      </c>
      <c r="E12" s="158">
        <f t="shared" si="1"/>
        <v>8</v>
      </c>
      <c r="F12" s="157">
        <v>150</v>
      </c>
      <c r="G12" s="157">
        <f t="shared" si="2"/>
        <v>3240</v>
      </c>
      <c r="H12" s="157">
        <f t="shared" si="2"/>
        <v>5400</v>
      </c>
      <c r="I12" s="157">
        <f t="shared" si="2"/>
        <v>8640</v>
      </c>
      <c r="J12" s="157">
        <f t="shared" si="3"/>
        <v>8640</v>
      </c>
      <c r="K12" s="159"/>
    </row>
    <row r="13" ht="15" customHeight="1" spans="1:11">
      <c r="A13" s="155">
        <v>8</v>
      </c>
      <c r="B13" s="56" t="s">
        <v>37</v>
      </c>
      <c r="C13" s="86">
        <v>2</v>
      </c>
      <c r="D13" s="86">
        <v>3</v>
      </c>
      <c r="E13" s="158">
        <f t="shared" si="1"/>
        <v>5</v>
      </c>
      <c r="F13" s="157">
        <v>150</v>
      </c>
      <c r="G13" s="157">
        <f t="shared" si="2"/>
        <v>2160</v>
      </c>
      <c r="H13" s="157">
        <f t="shared" si="2"/>
        <v>3240</v>
      </c>
      <c r="I13" s="157">
        <f t="shared" si="2"/>
        <v>5400</v>
      </c>
      <c r="J13" s="157">
        <f t="shared" si="3"/>
        <v>5400</v>
      </c>
      <c r="K13" s="159"/>
    </row>
    <row r="14" ht="15" customHeight="1" spans="1:11">
      <c r="A14" s="155">
        <v>9</v>
      </c>
      <c r="B14" s="56" t="s">
        <v>38</v>
      </c>
      <c r="C14" s="86">
        <v>2</v>
      </c>
      <c r="D14" s="86">
        <v>6</v>
      </c>
      <c r="E14" s="158">
        <f t="shared" si="1"/>
        <v>8</v>
      </c>
      <c r="F14" s="157">
        <v>150</v>
      </c>
      <c r="G14" s="157">
        <f t="shared" si="2"/>
        <v>2160</v>
      </c>
      <c r="H14" s="157">
        <f t="shared" si="2"/>
        <v>6480</v>
      </c>
      <c r="I14" s="157">
        <f t="shared" si="2"/>
        <v>8640</v>
      </c>
      <c r="J14" s="157">
        <f t="shared" si="3"/>
        <v>8640</v>
      </c>
      <c r="K14" s="159"/>
    </row>
    <row r="15" ht="15" customHeight="1" spans="1:11">
      <c r="A15" s="155">
        <v>10</v>
      </c>
      <c r="B15" s="56" t="s">
        <v>39</v>
      </c>
      <c r="C15" s="86"/>
      <c r="D15" s="86">
        <f>3+1</f>
        <v>4</v>
      </c>
      <c r="E15" s="158">
        <f t="shared" si="1"/>
        <v>4</v>
      </c>
      <c r="F15" s="157">
        <v>150</v>
      </c>
      <c r="G15" s="157">
        <f t="shared" si="2"/>
        <v>0</v>
      </c>
      <c r="H15" s="157">
        <f t="shared" si="2"/>
        <v>4320</v>
      </c>
      <c r="I15" s="157">
        <f t="shared" si="2"/>
        <v>4320</v>
      </c>
      <c r="J15" s="157">
        <f t="shared" si="3"/>
        <v>4320</v>
      </c>
      <c r="K15" s="161" t="s">
        <v>40</v>
      </c>
    </row>
    <row r="16" ht="27" customHeight="1" spans="1:11">
      <c r="A16" s="155">
        <v>11</v>
      </c>
      <c r="B16" s="56" t="s">
        <v>41</v>
      </c>
      <c r="C16" s="86">
        <f>4+11+5+3</f>
        <v>23</v>
      </c>
      <c r="D16" s="86">
        <f>8+3+2+3</f>
        <v>16</v>
      </c>
      <c r="E16" s="158">
        <f t="shared" si="1"/>
        <v>39</v>
      </c>
      <c r="F16" s="157">
        <v>150</v>
      </c>
      <c r="G16" s="157">
        <f t="shared" si="2"/>
        <v>24840</v>
      </c>
      <c r="H16" s="157">
        <f t="shared" si="2"/>
        <v>17280</v>
      </c>
      <c r="I16" s="157">
        <f t="shared" si="2"/>
        <v>42120</v>
      </c>
      <c r="J16" s="157">
        <f t="shared" si="3"/>
        <v>42120</v>
      </c>
      <c r="K16" s="161" t="s">
        <v>42</v>
      </c>
    </row>
    <row r="17" ht="15" customHeight="1" spans="1:11">
      <c r="A17" s="155">
        <v>12</v>
      </c>
      <c r="B17" s="56" t="s">
        <v>43</v>
      </c>
      <c r="C17" s="86">
        <v>1</v>
      </c>
      <c r="D17" s="86">
        <v>0</v>
      </c>
      <c r="E17" s="158">
        <f t="shared" si="1"/>
        <v>1</v>
      </c>
      <c r="F17" s="157">
        <v>150</v>
      </c>
      <c r="G17" s="157">
        <f t="shared" si="2"/>
        <v>1080</v>
      </c>
      <c r="H17" s="157">
        <f t="shared" si="2"/>
        <v>0</v>
      </c>
      <c r="I17" s="157">
        <f t="shared" si="2"/>
        <v>1080</v>
      </c>
      <c r="J17" s="157">
        <f t="shared" si="3"/>
        <v>1080</v>
      </c>
      <c r="K17" s="159"/>
    </row>
    <row r="18" ht="15" customHeight="1" spans="1:11">
      <c r="A18" s="155">
        <v>13</v>
      </c>
      <c r="B18" s="56" t="s">
        <v>44</v>
      </c>
      <c r="C18" s="86">
        <v>1</v>
      </c>
      <c r="D18" s="86">
        <v>6</v>
      </c>
      <c r="E18" s="158">
        <f t="shared" si="1"/>
        <v>7</v>
      </c>
      <c r="F18" s="157">
        <v>150</v>
      </c>
      <c r="G18" s="157">
        <f t="shared" si="2"/>
        <v>1080</v>
      </c>
      <c r="H18" s="157">
        <f t="shared" si="2"/>
        <v>6480</v>
      </c>
      <c r="I18" s="157">
        <f t="shared" si="2"/>
        <v>7560</v>
      </c>
      <c r="J18" s="157">
        <f t="shared" si="3"/>
        <v>7560</v>
      </c>
      <c r="K18" s="159"/>
    </row>
    <row r="19" ht="15" customHeight="1" spans="1:11">
      <c r="A19" s="155">
        <v>14</v>
      </c>
      <c r="B19" s="56" t="s">
        <v>45</v>
      </c>
      <c r="C19" s="86"/>
      <c r="D19" s="86">
        <v>4</v>
      </c>
      <c r="E19" s="158">
        <f t="shared" si="1"/>
        <v>4</v>
      </c>
      <c r="F19" s="157">
        <v>150</v>
      </c>
      <c r="G19" s="157">
        <f t="shared" si="2"/>
        <v>0</v>
      </c>
      <c r="H19" s="157">
        <f t="shared" si="2"/>
        <v>4320</v>
      </c>
      <c r="I19" s="157">
        <f t="shared" si="2"/>
        <v>4320</v>
      </c>
      <c r="J19" s="157">
        <f t="shared" si="3"/>
        <v>4320</v>
      </c>
      <c r="K19" s="159"/>
    </row>
    <row r="20" ht="15" customHeight="1" spans="1:11">
      <c r="A20" s="155">
        <v>15</v>
      </c>
      <c r="B20" s="56" t="s">
        <v>46</v>
      </c>
      <c r="C20" s="86">
        <f>7+1</f>
        <v>8</v>
      </c>
      <c r="D20" s="86">
        <f>17+3</f>
        <v>20</v>
      </c>
      <c r="E20" s="158">
        <f t="shared" si="1"/>
        <v>28</v>
      </c>
      <c r="F20" s="157">
        <v>150</v>
      </c>
      <c r="G20" s="157">
        <f t="shared" si="2"/>
        <v>8640</v>
      </c>
      <c r="H20" s="157">
        <f t="shared" si="2"/>
        <v>21600</v>
      </c>
      <c r="I20" s="157">
        <f t="shared" si="2"/>
        <v>30240</v>
      </c>
      <c r="J20" s="157">
        <f t="shared" si="3"/>
        <v>30240</v>
      </c>
      <c r="K20" s="159" t="s">
        <v>47</v>
      </c>
    </row>
    <row r="21" ht="15" customHeight="1" spans="1:11">
      <c r="A21" s="155">
        <v>16</v>
      </c>
      <c r="B21" s="56" t="s">
        <v>48</v>
      </c>
      <c r="C21" s="86">
        <v>3</v>
      </c>
      <c r="D21" s="86">
        <v>6</v>
      </c>
      <c r="E21" s="158">
        <f t="shared" si="1"/>
        <v>9</v>
      </c>
      <c r="F21" s="157">
        <v>150</v>
      </c>
      <c r="G21" s="157">
        <f t="shared" si="2"/>
        <v>3240</v>
      </c>
      <c r="H21" s="157">
        <f t="shared" si="2"/>
        <v>6480</v>
      </c>
      <c r="I21" s="157">
        <f t="shared" si="2"/>
        <v>9720</v>
      </c>
      <c r="J21" s="157">
        <f t="shared" si="3"/>
        <v>9720</v>
      </c>
      <c r="K21" s="159"/>
    </row>
    <row r="22" ht="15" customHeight="1" spans="1:11">
      <c r="A22" s="155">
        <v>17</v>
      </c>
      <c r="B22" s="56" t="s">
        <v>49</v>
      </c>
      <c r="C22" s="86"/>
      <c r="D22" s="86">
        <v>3</v>
      </c>
      <c r="E22" s="158">
        <f t="shared" si="1"/>
        <v>3</v>
      </c>
      <c r="F22" s="157">
        <v>150</v>
      </c>
      <c r="G22" s="157">
        <f t="shared" si="2"/>
        <v>0</v>
      </c>
      <c r="H22" s="157">
        <f t="shared" si="2"/>
        <v>3240</v>
      </c>
      <c r="I22" s="157">
        <f t="shared" si="2"/>
        <v>3240</v>
      </c>
      <c r="J22" s="157">
        <f t="shared" si="3"/>
        <v>3240</v>
      </c>
      <c r="K22" s="159"/>
    </row>
    <row r="23" ht="15" customHeight="1" spans="1:11">
      <c r="A23" s="155">
        <v>18</v>
      </c>
      <c r="B23" s="56" t="s">
        <v>50</v>
      </c>
      <c r="C23" s="86">
        <v>2</v>
      </c>
      <c r="D23" s="86">
        <v>4</v>
      </c>
      <c r="E23" s="158">
        <f t="shared" si="1"/>
        <v>6</v>
      </c>
      <c r="F23" s="157">
        <v>150</v>
      </c>
      <c r="G23" s="157">
        <f t="shared" si="2"/>
        <v>2160</v>
      </c>
      <c r="H23" s="157">
        <f t="shared" si="2"/>
        <v>4320</v>
      </c>
      <c r="I23" s="157">
        <f t="shared" si="2"/>
        <v>6480</v>
      </c>
      <c r="J23" s="157">
        <f t="shared" si="3"/>
        <v>6480</v>
      </c>
      <c r="K23" s="159"/>
    </row>
    <row r="24" ht="15" customHeight="1" spans="1:11">
      <c r="A24" s="155">
        <v>19</v>
      </c>
      <c r="B24" s="56" t="s">
        <v>51</v>
      </c>
      <c r="C24" s="86">
        <v>3</v>
      </c>
      <c r="D24" s="86">
        <v>6</v>
      </c>
      <c r="E24" s="158">
        <f t="shared" si="1"/>
        <v>9</v>
      </c>
      <c r="F24" s="157">
        <v>150</v>
      </c>
      <c r="G24" s="157">
        <f t="shared" si="2"/>
        <v>3240</v>
      </c>
      <c r="H24" s="157">
        <f t="shared" si="2"/>
        <v>6480</v>
      </c>
      <c r="I24" s="157">
        <f t="shared" si="2"/>
        <v>9720</v>
      </c>
      <c r="J24" s="157">
        <f t="shared" si="3"/>
        <v>9720</v>
      </c>
      <c r="K24" s="159"/>
    </row>
    <row r="25" ht="15" customHeight="1" spans="1:11">
      <c r="A25" s="155">
        <v>20</v>
      </c>
      <c r="B25" s="56" t="s">
        <v>52</v>
      </c>
      <c r="C25" s="86"/>
      <c r="D25" s="86">
        <v>9</v>
      </c>
      <c r="E25" s="158">
        <f t="shared" si="1"/>
        <v>9</v>
      </c>
      <c r="F25" s="157">
        <v>150</v>
      </c>
      <c r="G25" s="157">
        <f t="shared" si="2"/>
        <v>0</v>
      </c>
      <c r="H25" s="157">
        <f t="shared" si="2"/>
        <v>9720</v>
      </c>
      <c r="I25" s="157">
        <f t="shared" si="2"/>
        <v>9720</v>
      </c>
      <c r="J25" s="157">
        <f t="shared" si="3"/>
        <v>9720</v>
      </c>
      <c r="K25" s="159"/>
    </row>
    <row r="26" ht="15" customHeight="1" spans="1:11">
      <c r="A26" s="155">
        <v>21</v>
      </c>
      <c r="B26" s="56" t="s">
        <v>53</v>
      </c>
      <c r="C26" s="86">
        <v>1</v>
      </c>
      <c r="D26" s="86">
        <v>3</v>
      </c>
      <c r="E26" s="158">
        <f t="shared" si="1"/>
        <v>4</v>
      </c>
      <c r="F26" s="157">
        <v>150</v>
      </c>
      <c r="G26" s="157">
        <f t="shared" si="2"/>
        <v>1080</v>
      </c>
      <c r="H26" s="157">
        <f t="shared" si="2"/>
        <v>3240</v>
      </c>
      <c r="I26" s="157">
        <f t="shared" si="2"/>
        <v>4320</v>
      </c>
      <c r="J26" s="157">
        <f t="shared" si="3"/>
        <v>4320</v>
      </c>
      <c r="K26" s="159"/>
    </row>
    <row r="27" ht="15" customHeight="1" spans="1:11">
      <c r="A27" s="155">
        <v>22</v>
      </c>
      <c r="B27" s="56" t="s">
        <v>54</v>
      </c>
      <c r="C27" s="86">
        <v>8</v>
      </c>
      <c r="D27" s="86">
        <v>4</v>
      </c>
      <c r="E27" s="158">
        <f t="shared" si="1"/>
        <v>12</v>
      </c>
      <c r="F27" s="157">
        <v>150</v>
      </c>
      <c r="G27" s="157">
        <f t="shared" si="2"/>
        <v>8640</v>
      </c>
      <c r="H27" s="157">
        <f t="shared" si="2"/>
        <v>4320</v>
      </c>
      <c r="I27" s="157">
        <f t="shared" si="2"/>
        <v>12960</v>
      </c>
      <c r="J27" s="157">
        <f t="shared" si="3"/>
        <v>12960</v>
      </c>
      <c r="K27" s="162"/>
    </row>
    <row r="28" ht="15" customHeight="1" spans="1:11">
      <c r="A28" s="155">
        <v>23</v>
      </c>
      <c r="B28" s="56" t="s">
        <v>55</v>
      </c>
      <c r="C28" s="86"/>
      <c r="D28" s="86">
        <v>7</v>
      </c>
      <c r="E28" s="158">
        <f t="shared" si="1"/>
        <v>7</v>
      </c>
      <c r="F28" s="157">
        <v>150</v>
      </c>
      <c r="G28" s="157">
        <f t="shared" si="2"/>
        <v>0</v>
      </c>
      <c r="H28" s="157">
        <f t="shared" si="2"/>
        <v>7560</v>
      </c>
      <c r="I28" s="157">
        <f t="shared" si="2"/>
        <v>7560</v>
      </c>
      <c r="J28" s="157">
        <f t="shared" si="3"/>
        <v>7560</v>
      </c>
      <c r="K28" s="162"/>
    </row>
    <row r="29" ht="15" customHeight="1" spans="1:11">
      <c r="A29" s="155">
        <v>24</v>
      </c>
      <c r="B29" s="56" t="s">
        <v>56</v>
      </c>
      <c r="C29" s="86">
        <v>5</v>
      </c>
      <c r="D29" s="86">
        <v>10</v>
      </c>
      <c r="E29" s="158">
        <f t="shared" si="1"/>
        <v>15</v>
      </c>
      <c r="F29" s="157">
        <v>150</v>
      </c>
      <c r="G29" s="157">
        <f t="shared" si="2"/>
        <v>5400</v>
      </c>
      <c r="H29" s="157">
        <f t="shared" si="2"/>
        <v>10800</v>
      </c>
      <c r="I29" s="157">
        <f t="shared" si="2"/>
        <v>16200</v>
      </c>
      <c r="J29" s="157">
        <f t="shared" si="3"/>
        <v>16200</v>
      </c>
      <c r="K29" s="159"/>
    </row>
    <row r="30" ht="15" customHeight="1" spans="1:11">
      <c r="A30" s="155">
        <v>25</v>
      </c>
      <c r="B30" s="56" t="s">
        <v>57</v>
      </c>
      <c r="C30" s="86"/>
      <c r="D30" s="86">
        <v>4</v>
      </c>
      <c r="E30" s="158">
        <f t="shared" si="1"/>
        <v>4</v>
      </c>
      <c r="F30" s="157">
        <v>150</v>
      </c>
      <c r="G30" s="157">
        <f t="shared" si="2"/>
        <v>0</v>
      </c>
      <c r="H30" s="157">
        <f t="shared" si="2"/>
        <v>4320</v>
      </c>
      <c r="I30" s="157">
        <f t="shared" si="2"/>
        <v>4320</v>
      </c>
      <c r="J30" s="157">
        <f t="shared" si="3"/>
        <v>4320</v>
      </c>
      <c r="K30" s="159"/>
    </row>
    <row r="31" ht="15" customHeight="1" spans="1:11">
      <c r="A31" s="155">
        <v>26</v>
      </c>
      <c r="B31" s="56" t="s">
        <v>58</v>
      </c>
      <c r="C31" s="86"/>
      <c r="D31" s="86">
        <v>2</v>
      </c>
      <c r="E31" s="158">
        <f t="shared" si="1"/>
        <v>2</v>
      </c>
      <c r="F31" s="157">
        <v>150</v>
      </c>
      <c r="G31" s="157">
        <f t="shared" si="2"/>
        <v>0</v>
      </c>
      <c r="H31" s="157">
        <f t="shared" si="2"/>
        <v>2160</v>
      </c>
      <c r="I31" s="157">
        <f t="shared" si="2"/>
        <v>2160</v>
      </c>
      <c r="J31" s="157">
        <f t="shared" si="3"/>
        <v>2160</v>
      </c>
      <c r="K31" s="159"/>
    </row>
    <row r="32" ht="15" customHeight="1" spans="1:11">
      <c r="A32" s="155">
        <v>27</v>
      </c>
      <c r="B32" s="56" t="s">
        <v>59</v>
      </c>
      <c r="C32" s="86"/>
      <c r="D32" s="86">
        <f>9+6</f>
        <v>15</v>
      </c>
      <c r="E32" s="158">
        <f t="shared" si="1"/>
        <v>15</v>
      </c>
      <c r="F32" s="157">
        <v>150</v>
      </c>
      <c r="G32" s="157">
        <f t="shared" si="2"/>
        <v>0</v>
      </c>
      <c r="H32" s="157">
        <f t="shared" si="2"/>
        <v>16200</v>
      </c>
      <c r="I32" s="157">
        <f t="shared" si="2"/>
        <v>16200</v>
      </c>
      <c r="J32" s="157">
        <f t="shared" si="3"/>
        <v>16200</v>
      </c>
      <c r="K32" s="162" t="s">
        <v>60</v>
      </c>
    </row>
    <row r="33" ht="15" customHeight="1" spans="1:11">
      <c r="A33" s="155">
        <v>28</v>
      </c>
      <c r="B33" s="56" t="s">
        <v>61</v>
      </c>
      <c r="C33" s="86">
        <v>1</v>
      </c>
      <c r="D33" s="86">
        <v>12</v>
      </c>
      <c r="E33" s="158">
        <f t="shared" si="1"/>
        <v>13</v>
      </c>
      <c r="F33" s="157">
        <v>150</v>
      </c>
      <c r="G33" s="157">
        <f t="shared" si="2"/>
        <v>1080</v>
      </c>
      <c r="H33" s="157">
        <f t="shared" si="2"/>
        <v>12960</v>
      </c>
      <c r="I33" s="157">
        <f t="shared" si="2"/>
        <v>14040</v>
      </c>
      <c r="J33" s="157">
        <f t="shared" si="3"/>
        <v>14040</v>
      </c>
      <c r="K33" s="159"/>
    </row>
    <row r="34" ht="15" customHeight="1" spans="1:11">
      <c r="A34" s="155">
        <v>29</v>
      </c>
      <c r="B34" s="56" t="s">
        <v>62</v>
      </c>
      <c r="C34" s="86">
        <v>2</v>
      </c>
      <c r="D34" s="86">
        <v>1</v>
      </c>
      <c r="E34" s="158">
        <f t="shared" si="1"/>
        <v>3</v>
      </c>
      <c r="F34" s="157">
        <v>150</v>
      </c>
      <c r="G34" s="157">
        <f t="shared" si="2"/>
        <v>2160</v>
      </c>
      <c r="H34" s="157">
        <f t="shared" si="2"/>
        <v>1080</v>
      </c>
      <c r="I34" s="157">
        <f t="shared" si="2"/>
        <v>3240</v>
      </c>
      <c r="J34" s="157">
        <f t="shared" si="3"/>
        <v>3240</v>
      </c>
      <c r="K34" s="159"/>
    </row>
    <row r="35" ht="15" customHeight="1" spans="1:11">
      <c r="A35" s="155">
        <v>30</v>
      </c>
      <c r="B35" s="56" t="s">
        <v>63</v>
      </c>
      <c r="C35" s="86">
        <v>2</v>
      </c>
      <c r="D35" s="86">
        <v>6</v>
      </c>
      <c r="E35" s="158">
        <f t="shared" si="1"/>
        <v>8</v>
      </c>
      <c r="F35" s="157">
        <v>150</v>
      </c>
      <c r="G35" s="157">
        <f t="shared" si="2"/>
        <v>2160</v>
      </c>
      <c r="H35" s="157">
        <f t="shared" si="2"/>
        <v>6480</v>
      </c>
      <c r="I35" s="157">
        <f t="shared" si="2"/>
        <v>8640</v>
      </c>
      <c r="J35" s="157">
        <f t="shared" si="3"/>
        <v>8640</v>
      </c>
      <c r="K35" s="159"/>
    </row>
    <row r="36" ht="15" customHeight="1" spans="1:11">
      <c r="A36" s="155">
        <v>31</v>
      </c>
      <c r="B36" s="56" t="s">
        <v>64</v>
      </c>
      <c r="C36" s="86">
        <v>8</v>
      </c>
      <c r="D36" s="86">
        <v>8</v>
      </c>
      <c r="E36" s="158">
        <f t="shared" si="1"/>
        <v>16</v>
      </c>
      <c r="F36" s="157">
        <v>150</v>
      </c>
      <c r="G36" s="157">
        <f t="shared" si="2"/>
        <v>8640</v>
      </c>
      <c r="H36" s="157">
        <f t="shared" si="2"/>
        <v>8640</v>
      </c>
      <c r="I36" s="157">
        <f t="shared" si="2"/>
        <v>17280</v>
      </c>
      <c r="J36" s="157">
        <f t="shared" si="3"/>
        <v>17280</v>
      </c>
      <c r="K36" s="159"/>
    </row>
    <row r="37" ht="15" customHeight="1" spans="1:11">
      <c r="A37" s="155">
        <v>32</v>
      </c>
      <c r="B37" s="56" t="s">
        <v>65</v>
      </c>
      <c r="C37" s="86">
        <v>2</v>
      </c>
      <c r="D37" s="86">
        <v>6</v>
      </c>
      <c r="E37" s="158">
        <f t="shared" si="1"/>
        <v>8</v>
      </c>
      <c r="F37" s="157">
        <v>150</v>
      </c>
      <c r="G37" s="157">
        <f t="shared" si="2"/>
        <v>2160</v>
      </c>
      <c r="H37" s="157">
        <f t="shared" si="2"/>
        <v>6480</v>
      </c>
      <c r="I37" s="157">
        <f t="shared" si="2"/>
        <v>8640</v>
      </c>
      <c r="J37" s="157">
        <f t="shared" si="3"/>
        <v>8640</v>
      </c>
      <c r="K37" s="162"/>
    </row>
    <row r="38" ht="15" customHeight="1" spans="1:11">
      <c r="A38" s="155">
        <v>33</v>
      </c>
      <c r="B38" s="56" t="s">
        <v>66</v>
      </c>
      <c r="C38" s="86">
        <v>6</v>
      </c>
      <c r="D38" s="86">
        <v>3</v>
      </c>
      <c r="E38" s="158">
        <f t="shared" si="1"/>
        <v>9</v>
      </c>
      <c r="F38" s="157">
        <v>150</v>
      </c>
      <c r="G38" s="157">
        <f t="shared" si="2"/>
        <v>6480</v>
      </c>
      <c r="H38" s="157">
        <f t="shared" si="2"/>
        <v>3240</v>
      </c>
      <c r="I38" s="157">
        <f t="shared" si="2"/>
        <v>9720</v>
      </c>
      <c r="J38" s="157">
        <f t="shared" si="3"/>
        <v>9720</v>
      </c>
      <c r="K38" s="159"/>
    </row>
    <row r="39" ht="15" customHeight="1" spans="1:11">
      <c r="A39" s="155">
        <v>34</v>
      </c>
      <c r="B39" s="56" t="s">
        <v>67</v>
      </c>
      <c r="C39" s="86">
        <v>1</v>
      </c>
      <c r="D39" s="86">
        <v>2</v>
      </c>
      <c r="E39" s="158">
        <f t="shared" si="1"/>
        <v>3</v>
      </c>
      <c r="F39" s="157">
        <v>150</v>
      </c>
      <c r="G39" s="157">
        <f t="shared" si="2"/>
        <v>1080</v>
      </c>
      <c r="H39" s="157">
        <f t="shared" si="2"/>
        <v>2160</v>
      </c>
      <c r="I39" s="157">
        <f t="shared" si="2"/>
        <v>3240</v>
      </c>
      <c r="J39" s="157">
        <f t="shared" si="3"/>
        <v>3240</v>
      </c>
      <c r="K39" s="159"/>
    </row>
    <row r="40" ht="15" customHeight="1" spans="1:11">
      <c r="A40" s="155">
        <v>35</v>
      </c>
      <c r="B40" s="56" t="s">
        <v>68</v>
      </c>
      <c r="C40" s="86"/>
      <c r="D40" s="86">
        <v>1</v>
      </c>
      <c r="E40" s="158">
        <f t="shared" si="1"/>
        <v>1</v>
      </c>
      <c r="F40" s="157">
        <v>150</v>
      </c>
      <c r="G40" s="157">
        <f t="shared" si="2"/>
        <v>0</v>
      </c>
      <c r="H40" s="157">
        <f t="shared" si="2"/>
        <v>1080</v>
      </c>
      <c r="I40" s="157">
        <f t="shared" si="2"/>
        <v>1080</v>
      </c>
      <c r="J40" s="157">
        <f t="shared" si="3"/>
        <v>1080</v>
      </c>
      <c r="K40" s="159"/>
    </row>
    <row r="41" ht="15" customHeight="1" spans="1:11">
      <c r="A41" s="155">
        <v>36</v>
      </c>
      <c r="B41" s="56" t="s">
        <v>69</v>
      </c>
      <c r="C41" s="86">
        <v>11</v>
      </c>
      <c r="D41" s="86">
        <v>9</v>
      </c>
      <c r="E41" s="158">
        <f t="shared" si="1"/>
        <v>20</v>
      </c>
      <c r="F41" s="157">
        <v>150</v>
      </c>
      <c r="G41" s="157">
        <f t="shared" si="2"/>
        <v>11880</v>
      </c>
      <c r="H41" s="157">
        <f t="shared" si="2"/>
        <v>9720</v>
      </c>
      <c r="I41" s="157">
        <f t="shared" si="2"/>
        <v>21600</v>
      </c>
      <c r="J41" s="157">
        <f t="shared" si="3"/>
        <v>21600</v>
      </c>
      <c r="K41" s="159"/>
    </row>
    <row r="42" ht="15" customHeight="1" spans="1:11">
      <c r="A42" s="155">
        <v>37</v>
      </c>
      <c r="B42" s="56" t="s">
        <v>70</v>
      </c>
      <c r="C42" s="86">
        <v>1</v>
      </c>
      <c r="D42" s="86">
        <v>1</v>
      </c>
      <c r="E42" s="158">
        <f t="shared" si="1"/>
        <v>2</v>
      </c>
      <c r="F42" s="157">
        <v>150</v>
      </c>
      <c r="G42" s="157">
        <f t="shared" si="2"/>
        <v>1080</v>
      </c>
      <c r="H42" s="157">
        <f t="shared" si="2"/>
        <v>1080</v>
      </c>
      <c r="I42" s="157">
        <f t="shared" si="2"/>
        <v>2160</v>
      </c>
      <c r="J42" s="157">
        <f t="shared" si="3"/>
        <v>2160</v>
      </c>
      <c r="K42" s="159"/>
    </row>
    <row r="43" ht="15" customHeight="1" spans="1:11">
      <c r="A43" s="155">
        <v>38</v>
      </c>
      <c r="B43" s="56" t="s">
        <v>71</v>
      </c>
      <c r="C43" s="86">
        <v>6</v>
      </c>
      <c r="D43" s="86">
        <v>13</v>
      </c>
      <c r="E43" s="158">
        <f t="shared" si="1"/>
        <v>19</v>
      </c>
      <c r="F43" s="157">
        <v>150</v>
      </c>
      <c r="G43" s="157">
        <f t="shared" si="2"/>
        <v>6480</v>
      </c>
      <c r="H43" s="157">
        <f t="shared" si="2"/>
        <v>14040</v>
      </c>
      <c r="I43" s="157">
        <f t="shared" si="2"/>
        <v>20520</v>
      </c>
      <c r="J43" s="157">
        <f t="shared" si="3"/>
        <v>20520</v>
      </c>
      <c r="K43" s="159"/>
    </row>
    <row r="44" ht="15" customHeight="1" spans="1:11">
      <c r="A44" s="155">
        <v>39</v>
      </c>
      <c r="B44" s="56" t="s">
        <v>72</v>
      </c>
      <c r="C44" s="86"/>
      <c r="D44" s="86">
        <v>3</v>
      </c>
      <c r="E44" s="158">
        <f t="shared" si="1"/>
        <v>3</v>
      </c>
      <c r="F44" s="157">
        <v>150</v>
      </c>
      <c r="G44" s="157">
        <f t="shared" si="2"/>
        <v>0</v>
      </c>
      <c r="H44" s="157">
        <f t="shared" si="2"/>
        <v>3240</v>
      </c>
      <c r="I44" s="157">
        <f t="shared" si="2"/>
        <v>3240</v>
      </c>
      <c r="J44" s="157">
        <f t="shared" si="3"/>
        <v>3240</v>
      </c>
      <c r="K44" s="159"/>
    </row>
    <row r="45" ht="15" customHeight="1" spans="1:11">
      <c r="A45" s="155">
        <v>40</v>
      </c>
      <c r="B45" s="56" t="s">
        <v>73</v>
      </c>
      <c r="C45" s="86">
        <v>1</v>
      </c>
      <c r="D45" s="86">
        <v>3</v>
      </c>
      <c r="E45" s="158">
        <f t="shared" si="1"/>
        <v>4</v>
      </c>
      <c r="F45" s="157">
        <v>150</v>
      </c>
      <c r="G45" s="157">
        <f t="shared" si="2"/>
        <v>1080</v>
      </c>
      <c r="H45" s="157">
        <f t="shared" si="2"/>
        <v>3240</v>
      </c>
      <c r="I45" s="157">
        <f t="shared" si="2"/>
        <v>4320</v>
      </c>
      <c r="J45" s="157">
        <f t="shared" si="3"/>
        <v>4320</v>
      </c>
      <c r="K45" s="159"/>
    </row>
    <row r="46" ht="15" customHeight="1" spans="1:11">
      <c r="A46" s="155">
        <v>41</v>
      </c>
      <c r="B46" s="56" t="s">
        <v>74</v>
      </c>
      <c r="C46" s="86">
        <v>7</v>
      </c>
      <c r="D46" s="86">
        <v>7</v>
      </c>
      <c r="E46" s="158">
        <f t="shared" si="1"/>
        <v>14</v>
      </c>
      <c r="F46" s="157">
        <v>150</v>
      </c>
      <c r="G46" s="157">
        <f t="shared" si="2"/>
        <v>7560</v>
      </c>
      <c r="H46" s="157">
        <f t="shared" si="2"/>
        <v>7560</v>
      </c>
      <c r="I46" s="157">
        <f t="shared" si="2"/>
        <v>15120</v>
      </c>
      <c r="J46" s="157">
        <f t="shared" si="3"/>
        <v>15120</v>
      </c>
      <c r="K46" s="159"/>
    </row>
    <row r="47" ht="15" customHeight="1" spans="1:11">
      <c r="A47" s="155">
        <v>42</v>
      </c>
      <c r="B47" s="56" t="s">
        <v>75</v>
      </c>
      <c r="C47" s="86">
        <v>1</v>
      </c>
      <c r="D47" s="86">
        <v>1</v>
      </c>
      <c r="E47" s="158">
        <f t="shared" si="1"/>
        <v>2</v>
      </c>
      <c r="F47" s="157">
        <v>150</v>
      </c>
      <c r="G47" s="157">
        <f t="shared" si="2"/>
        <v>1080</v>
      </c>
      <c r="H47" s="157">
        <f t="shared" si="2"/>
        <v>1080</v>
      </c>
      <c r="I47" s="157">
        <f t="shared" si="2"/>
        <v>2160</v>
      </c>
      <c r="J47" s="157">
        <f t="shared" si="3"/>
        <v>2160</v>
      </c>
      <c r="K47" s="159"/>
    </row>
    <row r="48" ht="15" customHeight="1" spans="1:11">
      <c r="A48" s="155">
        <v>43</v>
      </c>
      <c r="B48" s="56" t="s">
        <v>76</v>
      </c>
      <c r="C48" s="86">
        <v>2</v>
      </c>
      <c r="D48" s="86">
        <v>3</v>
      </c>
      <c r="E48" s="158">
        <f t="shared" si="1"/>
        <v>5</v>
      </c>
      <c r="F48" s="157">
        <v>150</v>
      </c>
      <c r="G48" s="157">
        <f t="shared" si="2"/>
        <v>2160</v>
      </c>
      <c r="H48" s="157">
        <f t="shared" si="2"/>
        <v>3240</v>
      </c>
      <c r="I48" s="157">
        <f t="shared" si="2"/>
        <v>5400</v>
      </c>
      <c r="J48" s="157">
        <f t="shared" si="3"/>
        <v>5400</v>
      </c>
      <c r="K48" s="162"/>
    </row>
    <row r="49" ht="15" customHeight="1" spans="1:11">
      <c r="A49" s="155">
        <v>44</v>
      </c>
      <c r="B49" s="56" t="s">
        <v>77</v>
      </c>
      <c r="C49" s="86">
        <v>7</v>
      </c>
      <c r="D49" s="86">
        <v>8</v>
      </c>
      <c r="E49" s="158">
        <f t="shared" si="1"/>
        <v>15</v>
      </c>
      <c r="F49" s="157">
        <v>150</v>
      </c>
      <c r="G49" s="157">
        <f t="shared" si="2"/>
        <v>7560</v>
      </c>
      <c r="H49" s="157">
        <f t="shared" si="2"/>
        <v>8640</v>
      </c>
      <c r="I49" s="157">
        <f t="shared" si="2"/>
        <v>16200</v>
      </c>
      <c r="J49" s="157">
        <f t="shared" si="3"/>
        <v>16200</v>
      </c>
      <c r="K49" s="159"/>
    </row>
    <row r="50" ht="15" customHeight="1" spans="1:11">
      <c r="A50" s="155">
        <v>45</v>
      </c>
      <c r="B50" s="56" t="s">
        <v>78</v>
      </c>
      <c r="C50" s="86"/>
      <c r="D50" s="86">
        <v>6</v>
      </c>
      <c r="E50" s="158">
        <f t="shared" si="1"/>
        <v>6</v>
      </c>
      <c r="F50" s="157">
        <v>150</v>
      </c>
      <c r="G50" s="157">
        <f t="shared" si="2"/>
        <v>0</v>
      </c>
      <c r="H50" s="157">
        <f t="shared" si="2"/>
        <v>6480</v>
      </c>
      <c r="I50" s="157">
        <f t="shared" si="2"/>
        <v>6480</v>
      </c>
      <c r="J50" s="157">
        <f t="shared" si="3"/>
        <v>6480</v>
      </c>
      <c r="K50" s="159"/>
    </row>
    <row r="51" ht="15" customHeight="1" spans="1:11">
      <c r="A51" s="155">
        <v>46</v>
      </c>
      <c r="B51" s="56" t="s">
        <v>79</v>
      </c>
      <c r="C51" s="86">
        <v>1</v>
      </c>
      <c r="D51" s="86">
        <v>0</v>
      </c>
      <c r="E51" s="158">
        <f t="shared" si="1"/>
        <v>1</v>
      </c>
      <c r="F51" s="157">
        <v>150</v>
      </c>
      <c r="G51" s="157">
        <f t="shared" si="2"/>
        <v>1080</v>
      </c>
      <c r="H51" s="157">
        <f t="shared" si="2"/>
        <v>0</v>
      </c>
      <c r="I51" s="157">
        <f t="shared" si="2"/>
        <v>1080</v>
      </c>
      <c r="J51" s="157">
        <f t="shared" si="3"/>
        <v>1080</v>
      </c>
      <c r="K51" s="159"/>
    </row>
    <row r="52" ht="15" customHeight="1" spans="1:11">
      <c r="A52" s="155">
        <v>47</v>
      </c>
      <c r="B52" s="56" t="s">
        <v>80</v>
      </c>
      <c r="C52" s="86">
        <v>8</v>
      </c>
      <c r="D52" s="86">
        <v>7</v>
      </c>
      <c r="E52" s="158">
        <f t="shared" si="1"/>
        <v>15</v>
      </c>
      <c r="F52" s="157">
        <v>150</v>
      </c>
      <c r="G52" s="157">
        <f t="shared" si="2"/>
        <v>8640</v>
      </c>
      <c r="H52" s="157">
        <f t="shared" si="2"/>
        <v>7560</v>
      </c>
      <c r="I52" s="157">
        <f t="shared" si="2"/>
        <v>16200</v>
      </c>
      <c r="J52" s="157">
        <f t="shared" si="3"/>
        <v>16200</v>
      </c>
      <c r="K52" s="159"/>
    </row>
    <row r="53" ht="15" customHeight="1" spans="1:11">
      <c r="A53" s="155">
        <v>48</v>
      </c>
      <c r="B53" s="56" t="s">
        <v>81</v>
      </c>
      <c r="C53" s="86">
        <v>1</v>
      </c>
      <c r="D53" s="86">
        <v>3</v>
      </c>
      <c r="E53" s="158">
        <f t="shared" si="1"/>
        <v>4</v>
      </c>
      <c r="F53" s="157">
        <v>150</v>
      </c>
      <c r="G53" s="157">
        <f t="shared" si="2"/>
        <v>1080</v>
      </c>
      <c r="H53" s="157">
        <f t="shared" si="2"/>
        <v>3240</v>
      </c>
      <c r="I53" s="157">
        <f t="shared" si="2"/>
        <v>4320</v>
      </c>
      <c r="J53" s="157">
        <f t="shared" si="3"/>
        <v>4320</v>
      </c>
      <c r="K53" s="159"/>
    </row>
    <row r="54" ht="15" customHeight="1" spans="1:11">
      <c r="A54" s="155">
        <v>49</v>
      </c>
      <c r="B54" s="56" t="s">
        <v>82</v>
      </c>
      <c r="C54" s="86">
        <v>8</v>
      </c>
      <c r="D54" s="86">
        <v>7</v>
      </c>
      <c r="E54" s="158">
        <f t="shared" si="1"/>
        <v>15</v>
      </c>
      <c r="F54" s="157">
        <v>150</v>
      </c>
      <c r="G54" s="157">
        <f t="shared" si="2"/>
        <v>8640</v>
      </c>
      <c r="H54" s="157">
        <f t="shared" si="2"/>
        <v>7560</v>
      </c>
      <c r="I54" s="157">
        <f t="shared" si="2"/>
        <v>16200</v>
      </c>
      <c r="J54" s="157">
        <f t="shared" si="3"/>
        <v>16200</v>
      </c>
      <c r="K54" s="159"/>
    </row>
    <row r="55" ht="15" customHeight="1" spans="1:11">
      <c r="A55" s="155">
        <v>50</v>
      </c>
      <c r="B55" s="56" t="s">
        <v>83</v>
      </c>
      <c r="C55" s="86">
        <f>10+2</f>
        <v>12</v>
      </c>
      <c r="D55" s="86">
        <f>9+3</f>
        <v>12</v>
      </c>
      <c r="E55" s="158">
        <f t="shared" si="1"/>
        <v>24</v>
      </c>
      <c r="F55" s="157">
        <v>150</v>
      </c>
      <c r="G55" s="157">
        <f t="shared" si="2"/>
        <v>12960</v>
      </c>
      <c r="H55" s="157">
        <f t="shared" si="2"/>
        <v>12960</v>
      </c>
      <c r="I55" s="157">
        <f t="shared" si="2"/>
        <v>25920</v>
      </c>
      <c r="J55" s="157">
        <f t="shared" si="3"/>
        <v>25920</v>
      </c>
      <c r="K55" s="159" t="s">
        <v>84</v>
      </c>
    </row>
    <row r="56" ht="15" customHeight="1" spans="1:11">
      <c r="A56" s="155">
        <v>51</v>
      </c>
      <c r="B56" s="56" t="s">
        <v>85</v>
      </c>
      <c r="C56" s="86">
        <v>7</v>
      </c>
      <c r="D56" s="86">
        <v>4</v>
      </c>
      <c r="E56" s="158">
        <f t="shared" si="1"/>
        <v>11</v>
      </c>
      <c r="F56" s="157">
        <v>150</v>
      </c>
      <c r="G56" s="157">
        <f t="shared" si="2"/>
        <v>7560</v>
      </c>
      <c r="H56" s="157">
        <f t="shared" si="2"/>
        <v>4320</v>
      </c>
      <c r="I56" s="157">
        <f t="shared" si="2"/>
        <v>11880</v>
      </c>
      <c r="J56" s="157">
        <f t="shared" si="3"/>
        <v>11880</v>
      </c>
      <c r="K56" s="159"/>
    </row>
    <row r="57" ht="15" customHeight="1" spans="1:11">
      <c r="A57" s="155">
        <v>52</v>
      </c>
      <c r="B57" s="56" t="s">
        <v>86</v>
      </c>
      <c r="C57" s="86">
        <v>8</v>
      </c>
      <c r="D57" s="86">
        <v>5</v>
      </c>
      <c r="E57" s="158">
        <f t="shared" si="1"/>
        <v>13</v>
      </c>
      <c r="F57" s="157">
        <v>150</v>
      </c>
      <c r="G57" s="157">
        <f t="shared" si="2"/>
        <v>8640</v>
      </c>
      <c r="H57" s="157">
        <f t="shared" si="2"/>
        <v>5400</v>
      </c>
      <c r="I57" s="157">
        <f t="shared" si="2"/>
        <v>14040</v>
      </c>
      <c r="J57" s="157">
        <f t="shared" si="3"/>
        <v>14040</v>
      </c>
      <c r="K57" s="159"/>
    </row>
    <row r="58" ht="15" customHeight="1" spans="1:11">
      <c r="A58" s="155">
        <v>53</v>
      </c>
      <c r="B58" s="56" t="s">
        <v>87</v>
      </c>
      <c r="C58" s="86">
        <v>1</v>
      </c>
      <c r="D58" s="86">
        <v>0</v>
      </c>
      <c r="E58" s="158">
        <f t="shared" si="1"/>
        <v>1</v>
      </c>
      <c r="F58" s="157">
        <v>150</v>
      </c>
      <c r="G58" s="157">
        <f t="shared" si="2"/>
        <v>1080</v>
      </c>
      <c r="H58" s="157">
        <f t="shared" si="2"/>
        <v>0</v>
      </c>
      <c r="I58" s="157">
        <f t="shared" si="2"/>
        <v>1080</v>
      </c>
      <c r="J58" s="157">
        <f t="shared" si="3"/>
        <v>1080</v>
      </c>
      <c r="K58" s="159"/>
    </row>
    <row r="59" ht="15" customHeight="1" spans="1:11">
      <c r="A59" s="155">
        <v>54</v>
      </c>
      <c r="B59" s="56" t="s">
        <v>88</v>
      </c>
      <c r="C59" s="86">
        <v>1</v>
      </c>
      <c r="D59" s="86">
        <v>5</v>
      </c>
      <c r="E59" s="158">
        <f t="shared" si="1"/>
        <v>6</v>
      </c>
      <c r="F59" s="157">
        <v>150</v>
      </c>
      <c r="G59" s="157">
        <f t="shared" si="2"/>
        <v>1080</v>
      </c>
      <c r="H59" s="157">
        <f t="shared" si="2"/>
        <v>5400</v>
      </c>
      <c r="I59" s="157">
        <f t="shared" si="2"/>
        <v>6480</v>
      </c>
      <c r="J59" s="157">
        <f t="shared" si="3"/>
        <v>6480</v>
      </c>
      <c r="K59" s="159"/>
    </row>
    <row r="60" ht="15" customHeight="1" spans="1:11">
      <c r="A60" s="155">
        <v>55</v>
      </c>
      <c r="B60" s="56" t="s">
        <v>89</v>
      </c>
      <c r="C60" s="86"/>
      <c r="D60" s="86">
        <v>1</v>
      </c>
      <c r="E60" s="158">
        <f t="shared" si="1"/>
        <v>1</v>
      </c>
      <c r="F60" s="157">
        <v>150</v>
      </c>
      <c r="G60" s="157">
        <f t="shared" si="2"/>
        <v>0</v>
      </c>
      <c r="H60" s="157">
        <f t="shared" si="2"/>
        <v>1080</v>
      </c>
      <c r="I60" s="157">
        <f t="shared" si="2"/>
        <v>1080</v>
      </c>
      <c r="J60" s="157">
        <f t="shared" si="3"/>
        <v>1080</v>
      </c>
      <c r="K60" s="159"/>
    </row>
    <row r="61" ht="15" customHeight="1" spans="1:11">
      <c r="A61" s="155">
        <v>56</v>
      </c>
      <c r="B61" s="56" t="s">
        <v>90</v>
      </c>
      <c r="C61" s="86">
        <v>1</v>
      </c>
      <c r="D61" s="86">
        <v>6</v>
      </c>
      <c r="E61" s="158">
        <f t="shared" si="1"/>
        <v>7</v>
      </c>
      <c r="F61" s="157">
        <v>150</v>
      </c>
      <c r="G61" s="157">
        <f t="shared" si="2"/>
        <v>1080</v>
      </c>
      <c r="H61" s="157">
        <f t="shared" si="2"/>
        <v>6480</v>
      </c>
      <c r="I61" s="157">
        <f t="shared" si="2"/>
        <v>7560</v>
      </c>
      <c r="J61" s="157">
        <f t="shared" si="3"/>
        <v>7560</v>
      </c>
      <c r="K61" s="159"/>
    </row>
    <row r="62" ht="15" customHeight="1" spans="1:11">
      <c r="A62" s="155">
        <v>57</v>
      </c>
      <c r="B62" s="56" t="s">
        <v>91</v>
      </c>
      <c r="C62" s="86">
        <v>4</v>
      </c>
      <c r="D62" s="86">
        <v>3</v>
      </c>
      <c r="E62" s="158">
        <f t="shared" si="1"/>
        <v>7</v>
      </c>
      <c r="F62" s="157">
        <v>150</v>
      </c>
      <c r="G62" s="157">
        <f t="shared" si="2"/>
        <v>4320</v>
      </c>
      <c r="H62" s="157">
        <f t="shared" si="2"/>
        <v>3240</v>
      </c>
      <c r="I62" s="157">
        <f t="shared" si="2"/>
        <v>7560</v>
      </c>
      <c r="J62" s="157">
        <f t="shared" si="3"/>
        <v>7560</v>
      </c>
      <c r="K62" s="159"/>
    </row>
    <row r="63" ht="15" customHeight="1" spans="1:11">
      <c r="A63" s="155">
        <v>58</v>
      </c>
      <c r="B63" s="56" t="s">
        <v>92</v>
      </c>
      <c r="C63" s="86"/>
      <c r="D63" s="86">
        <v>2</v>
      </c>
      <c r="E63" s="158">
        <f t="shared" si="1"/>
        <v>2</v>
      </c>
      <c r="F63" s="157">
        <v>150</v>
      </c>
      <c r="G63" s="157">
        <f t="shared" si="2"/>
        <v>0</v>
      </c>
      <c r="H63" s="157">
        <f t="shared" si="2"/>
        <v>2160</v>
      </c>
      <c r="I63" s="157">
        <f t="shared" si="2"/>
        <v>2160</v>
      </c>
      <c r="J63" s="157">
        <f t="shared" si="3"/>
        <v>2160</v>
      </c>
      <c r="K63" s="159"/>
    </row>
    <row r="64" ht="15" customHeight="1" spans="1:11">
      <c r="A64" s="155">
        <v>59</v>
      </c>
      <c r="B64" s="56" t="s">
        <v>93</v>
      </c>
      <c r="C64" s="86">
        <v>3</v>
      </c>
      <c r="D64" s="86">
        <v>9</v>
      </c>
      <c r="E64" s="158">
        <f t="shared" si="1"/>
        <v>12</v>
      </c>
      <c r="F64" s="157">
        <v>150</v>
      </c>
      <c r="G64" s="157">
        <f t="shared" si="2"/>
        <v>3240</v>
      </c>
      <c r="H64" s="157">
        <f t="shared" si="2"/>
        <v>9720</v>
      </c>
      <c r="I64" s="157">
        <f t="shared" si="2"/>
        <v>12960</v>
      </c>
      <c r="J64" s="157">
        <f t="shared" si="3"/>
        <v>12960</v>
      </c>
      <c r="K64" s="159"/>
    </row>
    <row r="65" ht="15" customHeight="1" spans="1:11">
      <c r="A65" s="155">
        <v>60</v>
      </c>
      <c r="B65" s="56" t="s">
        <v>94</v>
      </c>
      <c r="C65" s="86"/>
      <c r="D65" s="86">
        <v>11</v>
      </c>
      <c r="E65" s="158">
        <f t="shared" si="1"/>
        <v>11</v>
      </c>
      <c r="F65" s="157">
        <v>150</v>
      </c>
      <c r="G65" s="157">
        <f t="shared" si="2"/>
        <v>0</v>
      </c>
      <c r="H65" s="157">
        <f t="shared" si="2"/>
        <v>11880</v>
      </c>
      <c r="I65" s="157">
        <f t="shared" si="2"/>
        <v>11880</v>
      </c>
      <c r="J65" s="157">
        <f t="shared" si="3"/>
        <v>11880</v>
      </c>
      <c r="K65" s="159"/>
    </row>
    <row r="66" ht="15" customHeight="1" spans="1:11">
      <c r="A66" s="155">
        <v>61</v>
      </c>
      <c r="B66" s="56" t="s">
        <v>95</v>
      </c>
      <c r="C66" s="86">
        <v>2</v>
      </c>
      <c r="D66" s="86">
        <v>23</v>
      </c>
      <c r="E66" s="158">
        <f t="shared" si="1"/>
        <v>25</v>
      </c>
      <c r="F66" s="157">
        <v>150</v>
      </c>
      <c r="G66" s="157">
        <f t="shared" ref="G66:I100" si="4">C66*1080</f>
        <v>2160</v>
      </c>
      <c r="H66" s="157">
        <f t="shared" si="4"/>
        <v>24840</v>
      </c>
      <c r="I66" s="157">
        <f t="shared" si="4"/>
        <v>27000</v>
      </c>
      <c r="J66" s="157">
        <f t="shared" si="3"/>
        <v>27000</v>
      </c>
      <c r="K66" s="159"/>
    </row>
    <row r="67" ht="15" customHeight="1" spans="1:11">
      <c r="A67" s="155">
        <v>62</v>
      </c>
      <c r="B67" s="56" t="s">
        <v>96</v>
      </c>
      <c r="C67" s="86"/>
      <c r="D67" s="86">
        <v>4</v>
      </c>
      <c r="E67" s="158">
        <f t="shared" si="1"/>
        <v>4</v>
      </c>
      <c r="F67" s="157">
        <v>150</v>
      </c>
      <c r="G67" s="157">
        <f t="shared" si="4"/>
        <v>0</v>
      </c>
      <c r="H67" s="157">
        <f t="shared" si="4"/>
        <v>4320</v>
      </c>
      <c r="I67" s="157">
        <f t="shared" si="4"/>
        <v>4320</v>
      </c>
      <c r="J67" s="157">
        <f t="shared" si="3"/>
        <v>4320</v>
      </c>
      <c r="K67" s="159"/>
    </row>
    <row r="68" ht="15" customHeight="1" spans="1:11">
      <c r="A68" s="155">
        <v>63</v>
      </c>
      <c r="B68" s="56" t="s">
        <v>97</v>
      </c>
      <c r="C68" s="86">
        <v>1</v>
      </c>
      <c r="D68" s="86">
        <v>0</v>
      </c>
      <c r="E68" s="158">
        <f t="shared" si="1"/>
        <v>1</v>
      </c>
      <c r="F68" s="157">
        <v>150</v>
      </c>
      <c r="G68" s="157">
        <f t="shared" si="4"/>
        <v>1080</v>
      </c>
      <c r="H68" s="157">
        <f t="shared" si="4"/>
        <v>0</v>
      </c>
      <c r="I68" s="157">
        <f t="shared" si="4"/>
        <v>1080</v>
      </c>
      <c r="J68" s="157">
        <f t="shared" si="3"/>
        <v>1080</v>
      </c>
      <c r="K68" s="159"/>
    </row>
    <row r="69" ht="15" customHeight="1" spans="1:11">
      <c r="A69" s="155">
        <v>64</v>
      </c>
      <c r="B69" s="56" t="s">
        <v>98</v>
      </c>
      <c r="C69" s="86"/>
      <c r="D69" s="86">
        <v>4</v>
      </c>
      <c r="E69" s="158">
        <f t="shared" si="1"/>
        <v>4</v>
      </c>
      <c r="F69" s="157">
        <v>150</v>
      </c>
      <c r="G69" s="157">
        <f t="shared" si="4"/>
        <v>0</v>
      </c>
      <c r="H69" s="157">
        <f t="shared" si="4"/>
        <v>4320</v>
      </c>
      <c r="I69" s="157">
        <f t="shared" si="4"/>
        <v>4320</v>
      </c>
      <c r="J69" s="157">
        <f t="shared" si="3"/>
        <v>4320</v>
      </c>
      <c r="K69" s="159"/>
    </row>
    <row r="70" ht="15" customHeight="1" spans="1:11">
      <c r="A70" s="155">
        <v>65</v>
      </c>
      <c r="B70" s="56" t="s">
        <v>99</v>
      </c>
      <c r="C70" s="86"/>
      <c r="D70" s="86">
        <v>2</v>
      </c>
      <c r="E70" s="158">
        <f t="shared" si="1"/>
        <v>2</v>
      </c>
      <c r="F70" s="157">
        <v>150</v>
      </c>
      <c r="G70" s="157">
        <f t="shared" si="4"/>
        <v>0</v>
      </c>
      <c r="H70" s="157">
        <f t="shared" si="4"/>
        <v>2160</v>
      </c>
      <c r="I70" s="157">
        <f t="shared" si="4"/>
        <v>2160</v>
      </c>
      <c r="J70" s="157">
        <f t="shared" si="3"/>
        <v>2160</v>
      </c>
      <c r="K70" s="159"/>
    </row>
    <row r="71" ht="15" customHeight="1" spans="1:11">
      <c r="A71" s="155">
        <v>66</v>
      </c>
      <c r="B71" s="56" t="s">
        <v>100</v>
      </c>
      <c r="C71" s="86">
        <v>1</v>
      </c>
      <c r="D71" s="86">
        <v>3</v>
      </c>
      <c r="E71" s="158">
        <f t="shared" ref="E71:E108" si="5">C71+D71</f>
        <v>4</v>
      </c>
      <c r="F71" s="157">
        <v>150</v>
      </c>
      <c r="G71" s="157">
        <f t="shared" si="4"/>
        <v>1080</v>
      </c>
      <c r="H71" s="157">
        <f t="shared" si="4"/>
        <v>3240</v>
      </c>
      <c r="I71" s="157">
        <f t="shared" si="4"/>
        <v>4320</v>
      </c>
      <c r="J71" s="157">
        <f t="shared" ref="J71:J108" si="6">I71</f>
        <v>4320</v>
      </c>
      <c r="K71" s="159"/>
    </row>
    <row r="72" ht="15" customHeight="1" spans="1:11">
      <c r="A72" s="155">
        <v>67</v>
      </c>
      <c r="B72" s="56" t="s">
        <v>101</v>
      </c>
      <c r="C72" s="86">
        <v>1</v>
      </c>
      <c r="D72" s="86">
        <v>4</v>
      </c>
      <c r="E72" s="158">
        <f t="shared" si="5"/>
        <v>5</v>
      </c>
      <c r="F72" s="157">
        <v>150</v>
      </c>
      <c r="G72" s="157">
        <f t="shared" si="4"/>
        <v>1080</v>
      </c>
      <c r="H72" s="157">
        <f t="shared" si="4"/>
        <v>4320</v>
      </c>
      <c r="I72" s="157">
        <f t="shared" si="4"/>
        <v>5400</v>
      </c>
      <c r="J72" s="157">
        <f t="shared" si="6"/>
        <v>5400</v>
      </c>
      <c r="K72" s="159"/>
    </row>
    <row r="73" ht="15" customHeight="1" spans="1:11">
      <c r="A73" s="155">
        <v>68</v>
      </c>
      <c r="B73" s="56" t="s">
        <v>102</v>
      </c>
      <c r="C73" s="86">
        <v>2</v>
      </c>
      <c r="D73" s="86">
        <v>3</v>
      </c>
      <c r="E73" s="158">
        <f t="shared" si="5"/>
        <v>5</v>
      </c>
      <c r="F73" s="157">
        <v>150</v>
      </c>
      <c r="G73" s="157">
        <f t="shared" si="4"/>
        <v>2160</v>
      </c>
      <c r="H73" s="157">
        <f t="shared" si="4"/>
        <v>3240</v>
      </c>
      <c r="I73" s="157">
        <f t="shared" si="4"/>
        <v>5400</v>
      </c>
      <c r="J73" s="157">
        <f t="shared" si="6"/>
        <v>5400</v>
      </c>
      <c r="K73" s="159"/>
    </row>
    <row r="74" ht="15" customHeight="1" spans="1:11">
      <c r="A74" s="155">
        <v>69</v>
      </c>
      <c r="B74" s="56" t="s">
        <v>103</v>
      </c>
      <c r="C74" s="86">
        <v>2</v>
      </c>
      <c r="D74" s="86">
        <v>1</v>
      </c>
      <c r="E74" s="158">
        <f t="shared" si="5"/>
        <v>3</v>
      </c>
      <c r="F74" s="157">
        <v>150</v>
      </c>
      <c r="G74" s="157">
        <f t="shared" si="4"/>
        <v>2160</v>
      </c>
      <c r="H74" s="157">
        <f t="shared" si="4"/>
        <v>1080</v>
      </c>
      <c r="I74" s="157">
        <f t="shared" si="4"/>
        <v>3240</v>
      </c>
      <c r="J74" s="157">
        <f t="shared" si="6"/>
        <v>3240</v>
      </c>
      <c r="K74" s="159"/>
    </row>
    <row r="75" ht="15" customHeight="1" spans="1:11">
      <c r="A75" s="155">
        <v>70</v>
      </c>
      <c r="B75" s="56" t="s">
        <v>104</v>
      </c>
      <c r="C75" s="86">
        <v>1</v>
      </c>
      <c r="D75" s="86">
        <v>1</v>
      </c>
      <c r="E75" s="158">
        <f t="shared" si="5"/>
        <v>2</v>
      </c>
      <c r="F75" s="157">
        <v>150</v>
      </c>
      <c r="G75" s="157">
        <f t="shared" si="4"/>
        <v>1080</v>
      </c>
      <c r="H75" s="157">
        <f t="shared" si="4"/>
        <v>1080</v>
      </c>
      <c r="I75" s="157">
        <f t="shared" si="4"/>
        <v>2160</v>
      </c>
      <c r="J75" s="157">
        <f t="shared" si="6"/>
        <v>2160</v>
      </c>
      <c r="K75" s="159"/>
    </row>
    <row r="76" ht="15" customHeight="1" spans="1:11">
      <c r="A76" s="155">
        <v>71</v>
      </c>
      <c r="B76" s="56" t="s">
        <v>105</v>
      </c>
      <c r="C76" s="86">
        <v>3</v>
      </c>
      <c r="D76" s="86">
        <v>8</v>
      </c>
      <c r="E76" s="158">
        <f t="shared" si="5"/>
        <v>11</v>
      </c>
      <c r="F76" s="157">
        <v>150</v>
      </c>
      <c r="G76" s="157">
        <f t="shared" si="4"/>
        <v>3240</v>
      </c>
      <c r="H76" s="157">
        <f t="shared" si="4"/>
        <v>8640</v>
      </c>
      <c r="I76" s="157">
        <f t="shared" si="4"/>
        <v>11880</v>
      </c>
      <c r="J76" s="157">
        <f t="shared" si="6"/>
        <v>11880</v>
      </c>
      <c r="K76" s="159"/>
    </row>
    <row r="77" ht="15" customHeight="1" spans="1:11">
      <c r="A77" s="155">
        <v>72</v>
      </c>
      <c r="B77" s="56" t="s">
        <v>106</v>
      </c>
      <c r="C77" s="86">
        <v>1</v>
      </c>
      <c r="D77" s="86">
        <v>8</v>
      </c>
      <c r="E77" s="158">
        <f t="shared" si="5"/>
        <v>9</v>
      </c>
      <c r="F77" s="157">
        <v>150</v>
      </c>
      <c r="G77" s="157">
        <f t="shared" si="4"/>
        <v>1080</v>
      </c>
      <c r="H77" s="157">
        <f t="shared" si="4"/>
        <v>8640</v>
      </c>
      <c r="I77" s="157">
        <f t="shared" si="4"/>
        <v>9720</v>
      </c>
      <c r="J77" s="157">
        <f t="shared" si="6"/>
        <v>9720</v>
      </c>
      <c r="K77" s="159"/>
    </row>
    <row r="78" ht="15" customHeight="1" spans="1:11">
      <c r="A78" s="155">
        <v>73</v>
      </c>
      <c r="B78" s="56" t="s">
        <v>107</v>
      </c>
      <c r="C78" s="86">
        <v>2</v>
      </c>
      <c r="D78" s="86">
        <v>2</v>
      </c>
      <c r="E78" s="158">
        <f t="shared" si="5"/>
        <v>4</v>
      </c>
      <c r="F78" s="157">
        <v>150</v>
      </c>
      <c r="G78" s="157">
        <f t="shared" si="4"/>
        <v>2160</v>
      </c>
      <c r="H78" s="157">
        <f t="shared" si="4"/>
        <v>2160</v>
      </c>
      <c r="I78" s="157">
        <f t="shared" si="4"/>
        <v>4320</v>
      </c>
      <c r="J78" s="157">
        <f t="shared" si="6"/>
        <v>4320</v>
      </c>
      <c r="K78" s="159"/>
    </row>
    <row r="79" ht="15" customHeight="1" spans="1:11">
      <c r="A79" s="155">
        <v>74</v>
      </c>
      <c r="B79" s="56" t="s">
        <v>108</v>
      </c>
      <c r="C79" s="86">
        <v>2</v>
      </c>
      <c r="D79" s="86">
        <v>2</v>
      </c>
      <c r="E79" s="158">
        <f t="shared" si="5"/>
        <v>4</v>
      </c>
      <c r="F79" s="157">
        <v>150</v>
      </c>
      <c r="G79" s="157">
        <f t="shared" si="4"/>
        <v>2160</v>
      </c>
      <c r="H79" s="157">
        <f t="shared" si="4"/>
        <v>2160</v>
      </c>
      <c r="I79" s="157">
        <f t="shared" si="4"/>
        <v>4320</v>
      </c>
      <c r="J79" s="157">
        <f t="shared" si="6"/>
        <v>4320</v>
      </c>
      <c r="K79" s="159"/>
    </row>
    <row r="80" ht="15" customHeight="1" spans="1:11">
      <c r="A80" s="155">
        <v>75</v>
      </c>
      <c r="B80" s="56" t="s">
        <v>109</v>
      </c>
      <c r="C80" s="86">
        <v>3</v>
      </c>
      <c r="D80" s="86">
        <v>0</v>
      </c>
      <c r="E80" s="158">
        <f t="shared" si="5"/>
        <v>3</v>
      </c>
      <c r="F80" s="157">
        <v>150</v>
      </c>
      <c r="G80" s="157">
        <f t="shared" si="4"/>
        <v>3240</v>
      </c>
      <c r="H80" s="157">
        <f t="shared" si="4"/>
        <v>0</v>
      </c>
      <c r="I80" s="157">
        <f t="shared" si="4"/>
        <v>3240</v>
      </c>
      <c r="J80" s="157">
        <f t="shared" si="6"/>
        <v>3240</v>
      </c>
      <c r="K80" s="159"/>
    </row>
    <row r="81" ht="15" customHeight="1" spans="1:11">
      <c r="A81" s="155">
        <v>76</v>
      </c>
      <c r="B81" s="56" t="s">
        <v>110</v>
      </c>
      <c r="C81" s="86">
        <v>1</v>
      </c>
      <c r="D81" s="86">
        <v>1</v>
      </c>
      <c r="E81" s="158">
        <f t="shared" si="5"/>
        <v>2</v>
      </c>
      <c r="F81" s="157">
        <v>150</v>
      </c>
      <c r="G81" s="157">
        <f t="shared" si="4"/>
        <v>1080</v>
      </c>
      <c r="H81" s="157">
        <f t="shared" si="4"/>
        <v>1080</v>
      </c>
      <c r="I81" s="157">
        <f t="shared" si="4"/>
        <v>2160</v>
      </c>
      <c r="J81" s="157">
        <f t="shared" si="6"/>
        <v>2160</v>
      </c>
      <c r="K81" s="159"/>
    </row>
    <row r="82" ht="15" customHeight="1" spans="1:11">
      <c r="A82" s="155">
        <v>77</v>
      </c>
      <c r="B82" s="56" t="s">
        <v>111</v>
      </c>
      <c r="C82" s="86">
        <v>2</v>
      </c>
      <c r="D82" s="86">
        <v>19</v>
      </c>
      <c r="E82" s="158">
        <f t="shared" si="5"/>
        <v>21</v>
      </c>
      <c r="F82" s="157">
        <v>150</v>
      </c>
      <c r="G82" s="157">
        <f t="shared" si="4"/>
        <v>2160</v>
      </c>
      <c r="H82" s="157">
        <f t="shared" si="4"/>
        <v>20520</v>
      </c>
      <c r="I82" s="157">
        <f t="shared" si="4"/>
        <v>22680</v>
      </c>
      <c r="J82" s="157">
        <f t="shared" si="6"/>
        <v>22680</v>
      </c>
      <c r="K82" s="159"/>
    </row>
    <row r="83" ht="15" customHeight="1" spans="1:11">
      <c r="A83" s="155">
        <v>78</v>
      </c>
      <c r="B83" s="56" t="s">
        <v>112</v>
      </c>
      <c r="C83" s="86">
        <v>3</v>
      </c>
      <c r="D83" s="86">
        <v>13</v>
      </c>
      <c r="E83" s="158">
        <f t="shared" si="5"/>
        <v>16</v>
      </c>
      <c r="F83" s="157">
        <v>150</v>
      </c>
      <c r="G83" s="157">
        <f t="shared" si="4"/>
        <v>3240</v>
      </c>
      <c r="H83" s="157">
        <f t="shared" si="4"/>
        <v>14040</v>
      </c>
      <c r="I83" s="157">
        <f t="shared" si="4"/>
        <v>17280</v>
      </c>
      <c r="J83" s="157">
        <f t="shared" si="6"/>
        <v>17280</v>
      </c>
      <c r="K83" s="159"/>
    </row>
    <row r="84" ht="15" customHeight="1" spans="1:11">
      <c r="A84" s="155">
        <v>79</v>
      </c>
      <c r="B84" s="56" t="s">
        <v>113</v>
      </c>
      <c r="C84" s="86">
        <v>1</v>
      </c>
      <c r="D84" s="86">
        <v>14</v>
      </c>
      <c r="E84" s="158">
        <f t="shared" si="5"/>
        <v>15</v>
      </c>
      <c r="F84" s="157">
        <v>150</v>
      </c>
      <c r="G84" s="157">
        <f t="shared" si="4"/>
        <v>1080</v>
      </c>
      <c r="H84" s="157">
        <f t="shared" si="4"/>
        <v>15120</v>
      </c>
      <c r="I84" s="157">
        <f t="shared" si="4"/>
        <v>16200</v>
      </c>
      <c r="J84" s="157">
        <f t="shared" si="6"/>
        <v>16200</v>
      </c>
      <c r="K84" s="159"/>
    </row>
    <row r="85" ht="15" customHeight="1" spans="1:11">
      <c r="A85" s="155">
        <v>80</v>
      </c>
      <c r="B85" s="56" t="s">
        <v>114</v>
      </c>
      <c r="C85" s="86">
        <v>2</v>
      </c>
      <c r="D85" s="86">
        <v>1</v>
      </c>
      <c r="E85" s="158">
        <f t="shared" si="5"/>
        <v>3</v>
      </c>
      <c r="F85" s="157">
        <v>150</v>
      </c>
      <c r="G85" s="157">
        <f t="shared" si="4"/>
        <v>2160</v>
      </c>
      <c r="H85" s="157">
        <f t="shared" si="4"/>
        <v>1080</v>
      </c>
      <c r="I85" s="157">
        <f t="shared" si="4"/>
        <v>3240</v>
      </c>
      <c r="J85" s="157">
        <f t="shared" si="6"/>
        <v>3240</v>
      </c>
      <c r="K85" s="159"/>
    </row>
    <row r="86" ht="15" customHeight="1" spans="1:11">
      <c r="A86" s="155">
        <v>81</v>
      </c>
      <c r="B86" s="56" t="s">
        <v>115</v>
      </c>
      <c r="C86" s="86">
        <v>1</v>
      </c>
      <c r="D86" s="86">
        <v>0</v>
      </c>
      <c r="E86" s="158">
        <f t="shared" si="5"/>
        <v>1</v>
      </c>
      <c r="F86" s="157">
        <v>150</v>
      </c>
      <c r="G86" s="157">
        <f t="shared" si="4"/>
        <v>1080</v>
      </c>
      <c r="H86" s="157">
        <f t="shared" si="4"/>
        <v>0</v>
      </c>
      <c r="I86" s="157">
        <f t="shared" si="4"/>
        <v>1080</v>
      </c>
      <c r="J86" s="157">
        <f t="shared" si="6"/>
        <v>1080</v>
      </c>
      <c r="K86" s="159"/>
    </row>
    <row r="87" ht="15" customHeight="1" spans="1:11">
      <c r="A87" s="155">
        <v>82</v>
      </c>
      <c r="B87" s="56" t="s">
        <v>116</v>
      </c>
      <c r="C87" s="86"/>
      <c r="D87" s="86">
        <v>4</v>
      </c>
      <c r="E87" s="158">
        <f t="shared" si="5"/>
        <v>4</v>
      </c>
      <c r="F87" s="157">
        <v>150</v>
      </c>
      <c r="G87" s="157">
        <f t="shared" si="4"/>
        <v>0</v>
      </c>
      <c r="H87" s="157">
        <f t="shared" si="4"/>
        <v>4320</v>
      </c>
      <c r="I87" s="157">
        <f t="shared" si="4"/>
        <v>4320</v>
      </c>
      <c r="J87" s="157">
        <f t="shared" si="6"/>
        <v>4320</v>
      </c>
      <c r="K87" s="159"/>
    </row>
    <row r="88" ht="15" customHeight="1" spans="1:11">
      <c r="A88" s="155">
        <v>83</v>
      </c>
      <c r="B88" s="56" t="s">
        <v>117</v>
      </c>
      <c r="C88" s="86"/>
      <c r="D88" s="86">
        <v>1</v>
      </c>
      <c r="E88" s="158">
        <f t="shared" si="5"/>
        <v>1</v>
      </c>
      <c r="F88" s="157">
        <v>150</v>
      </c>
      <c r="G88" s="157">
        <f t="shared" si="4"/>
        <v>0</v>
      </c>
      <c r="H88" s="157">
        <f t="shared" si="4"/>
        <v>1080</v>
      </c>
      <c r="I88" s="157">
        <f t="shared" si="4"/>
        <v>1080</v>
      </c>
      <c r="J88" s="157">
        <f t="shared" si="6"/>
        <v>1080</v>
      </c>
      <c r="K88" s="159"/>
    </row>
    <row r="89" ht="15" customHeight="1" spans="1:11">
      <c r="A89" s="155">
        <v>84</v>
      </c>
      <c r="B89" s="56" t="s">
        <v>118</v>
      </c>
      <c r="C89" s="86">
        <v>2</v>
      </c>
      <c r="D89" s="86">
        <v>4</v>
      </c>
      <c r="E89" s="158">
        <f t="shared" si="5"/>
        <v>6</v>
      </c>
      <c r="F89" s="157">
        <v>150</v>
      </c>
      <c r="G89" s="157">
        <f t="shared" si="4"/>
        <v>2160</v>
      </c>
      <c r="H89" s="157">
        <f t="shared" si="4"/>
        <v>4320</v>
      </c>
      <c r="I89" s="157">
        <f t="shared" si="4"/>
        <v>6480</v>
      </c>
      <c r="J89" s="157">
        <f t="shared" si="6"/>
        <v>6480</v>
      </c>
      <c r="K89" s="159"/>
    </row>
    <row r="90" ht="15" customHeight="1" spans="1:11">
      <c r="A90" s="155">
        <v>85</v>
      </c>
      <c r="B90" s="56" t="s">
        <v>119</v>
      </c>
      <c r="C90" s="86">
        <v>1</v>
      </c>
      <c r="D90" s="86">
        <v>2</v>
      </c>
      <c r="E90" s="158">
        <f t="shared" si="5"/>
        <v>3</v>
      </c>
      <c r="F90" s="157">
        <v>150</v>
      </c>
      <c r="G90" s="157">
        <f t="shared" si="4"/>
        <v>1080</v>
      </c>
      <c r="H90" s="157">
        <f t="shared" si="4"/>
        <v>2160</v>
      </c>
      <c r="I90" s="157">
        <f t="shared" si="4"/>
        <v>3240</v>
      </c>
      <c r="J90" s="157">
        <f t="shared" si="6"/>
        <v>3240</v>
      </c>
      <c r="K90" s="159"/>
    </row>
    <row r="91" ht="15" customHeight="1" spans="1:11">
      <c r="A91" s="155">
        <v>86</v>
      </c>
      <c r="B91" s="56" t="s">
        <v>120</v>
      </c>
      <c r="C91" s="86">
        <v>2</v>
      </c>
      <c r="D91" s="86">
        <v>0</v>
      </c>
      <c r="E91" s="158">
        <f t="shared" si="5"/>
        <v>2</v>
      </c>
      <c r="F91" s="157">
        <v>150</v>
      </c>
      <c r="G91" s="157">
        <f t="shared" si="4"/>
        <v>2160</v>
      </c>
      <c r="H91" s="157">
        <f t="shared" si="4"/>
        <v>0</v>
      </c>
      <c r="I91" s="157">
        <f t="shared" si="4"/>
        <v>2160</v>
      </c>
      <c r="J91" s="157">
        <f t="shared" si="6"/>
        <v>2160</v>
      </c>
      <c r="K91" s="159"/>
    </row>
    <row r="92" ht="15" customHeight="1" spans="1:11">
      <c r="A92" s="155">
        <v>87</v>
      </c>
      <c r="B92" s="56" t="s">
        <v>121</v>
      </c>
      <c r="C92" s="86">
        <v>1</v>
      </c>
      <c r="D92" s="86">
        <v>0</v>
      </c>
      <c r="E92" s="158">
        <f t="shared" si="5"/>
        <v>1</v>
      </c>
      <c r="F92" s="157">
        <v>150</v>
      </c>
      <c r="G92" s="157">
        <f t="shared" si="4"/>
        <v>1080</v>
      </c>
      <c r="H92" s="157">
        <f t="shared" si="4"/>
        <v>0</v>
      </c>
      <c r="I92" s="157">
        <f t="shared" si="4"/>
        <v>1080</v>
      </c>
      <c r="J92" s="157">
        <f t="shared" si="6"/>
        <v>1080</v>
      </c>
      <c r="K92" s="159"/>
    </row>
    <row r="93" ht="15" customHeight="1" spans="1:11">
      <c r="A93" s="155">
        <v>88</v>
      </c>
      <c r="B93" s="56" t="s">
        <v>122</v>
      </c>
      <c r="C93" s="86">
        <v>2</v>
      </c>
      <c r="D93" s="86">
        <v>0</v>
      </c>
      <c r="E93" s="158">
        <f t="shared" si="5"/>
        <v>2</v>
      </c>
      <c r="F93" s="157">
        <v>150</v>
      </c>
      <c r="G93" s="157">
        <f t="shared" si="4"/>
        <v>2160</v>
      </c>
      <c r="H93" s="157">
        <f t="shared" si="4"/>
        <v>0</v>
      </c>
      <c r="I93" s="157">
        <f t="shared" si="4"/>
        <v>2160</v>
      </c>
      <c r="J93" s="157">
        <f t="shared" si="6"/>
        <v>2160</v>
      </c>
      <c r="K93" s="159"/>
    </row>
    <row r="94" ht="15" customHeight="1" spans="1:11">
      <c r="A94" s="155">
        <v>89</v>
      </c>
      <c r="B94" s="56" t="s">
        <v>123</v>
      </c>
      <c r="C94" s="86">
        <v>3</v>
      </c>
      <c r="D94" s="86">
        <v>2</v>
      </c>
      <c r="E94" s="158">
        <f t="shared" si="5"/>
        <v>5</v>
      </c>
      <c r="F94" s="157">
        <v>150</v>
      </c>
      <c r="G94" s="157">
        <f t="shared" si="4"/>
        <v>3240</v>
      </c>
      <c r="H94" s="157">
        <f t="shared" si="4"/>
        <v>2160</v>
      </c>
      <c r="I94" s="157">
        <f t="shared" si="4"/>
        <v>5400</v>
      </c>
      <c r="J94" s="157">
        <f t="shared" si="6"/>
        <v>5400</v>
      </c>
      <c r="K94" s="159"/>
    </row>
    <row r="95" ht="15" customHeight="1" spans="1:11">
      <c r="A95" s="155">
        <v>90</v>
      </c>
      <c r="B95" s="56" t="s">
        <v>124</v>
      </c>
      <c r="C95" s="86"/>
      <c r="D95" s="86">
        <v>11</v>
      </c>
      <c r="E95" s="158">
        <f t="shared" si="5"/>
        <v>11</v>
      </c>
      <c r="F95" s="157">
        <v>150</v>
      </c>
      <c r="G95" s="157">
        <f t="shared" si="4"/>
        <v>0</v>
      </c>
      <c r="H95" s="157">
        <f t="shared" si="4"/>
        <v>11880</v>
      </c>
      <c r="I95" s="157">
        <f t="shared" si="4"/>
        <v>11880</v>
      </c>
      <c r="J95" s="157">
        <f t="shared" si="6"/>
        <v>11880</v>
      </c>
      <c r="K95" s="159"/>
    </row>
    <row r="96" ht="15" customHeight="1" spans="1:11">
      <c r="A96" s="155">
        <v>91</v>
      </c>
      <c r="B96" s="56" t="s">
        <v>125</v>
      </c>
      <c r="C96" s="86"/>
      <c r="D96" s="86">
        <v>15</v>
      </c>
      <c r="E96" s="158">
        <f t="shared" si="5"/>
        <v>15</v>
      </c>
      <c r="F96" s="157">
        <v>150</v>
      </c>
      <c r="G96" s="157">
        <f t="shared" si="4"/>
        <v>0</v>
      </c>
      <c r="H96" s="157">
        <f t="shared" si="4"/>
        <v>16200</v>
      </c>
      <c r="I96" s="157">
        <f t="shared" si="4"/>
        <v>16200</v>
      </c>
      <c r="J96" s="157">
        <f t="shared" si="6"/>
        <v>16200</v>
      </c>
      <c r="K96" s="159"/>
    </row>
    <row r="97" ht="15" customHeight="1" spans="1:11">
      <c r="A97" s="155">
        <v>92</v>
      </c>
      <c r="B97" s="56" t="s">
        <v>126</v>
      </c>
      <c r="C97" s="86">
        <v>1</v>
      </c>
      <c r="D97" s="86">
        <v>1</v>
      </c>
      <c r="E97" s="158">
        <f t="shared" si="5"/>
        <v>2</v>
      </c>
      <c r="F97" s="157">
        <v>150</v>
      </c>
      <c r="G97" s="157">
        <f t="shared" si="4"/>
        <v>1080</v>
      </c>
      <c r="H97" s="157">
        <f t="shared" si="4"/>
        <v>1080</v>
      </c>
      <c r="I97" s="157">
        <f t="shared" si="4"/>
        <v>2160</v>
      </c>
      <c r="J97" s="157">
        <f t="shared" si="6"/>
        <v>2160</v>
      </c>
      <c r="K97" s="159"/>
    </row>
    <row r="98" ht="15" customHeight="1" spans="1:11">
      <c r="A98" s="155">
        <v>93</v>
      </c>
      <c r="B98" s="56" t="s">
        <v>127</v>
      </c>
      <c r="C98" s="86">
        <v>1</v>
      </c>
      <c r="D98" s="86">
        <v>2</v>
      </c>
      <c r="E98" s="158">
        <f t="shared" si="5"/>
        <v>3</v>
      </c>
      <c r="F98" s="157">
        <v>150</v>
      </c>
      <c r="G98" s="157">
        <f t="shared" si="4"/>
        <v>1080</v>
      </c>
      <c r="H98" s="157">
        <f t="shared" si="4"/>
        <v>2160</v>
      </c>
      <c r="I98" s="157">
        <f t="shared" si="4"/>
        <v>3240</v>
      </c>
      <c r="J98" s="157">
        <f t="shared" si="6"/>
        <v>3240</v>
      </c>
      <c r="K98" s="159"/>
    </row>
    <row r="99" ht="15" customHeight="1" spans="1:11">
      <c r="A99" s="155">
        <v>94</v>
      </c>
      <c r="B99" s="56" t="s">
        <v>128</v>
      </c>
      <c r="C99" s="86">
        <v>4</v>
      </c>
      <c r="D99" s="86">
        <v>26</v>
      </c>
      <c r="E99" s="158">
        <f t="shared" si="5"/>
        <v>30</v>
      </c>
      <c r="F99" s="157">
        <v>150</v>
      </c>
      <c r="G99" s="157">
        <f t="shared" si="4"/>
        <v>4320</v>
      </c>
      <c r="H99" s="157">
        <f t="shared" si="4"/>
        <v>28080</v>
      </c>
      <c r="I99" s="157">
        <f t="shared" si="4"/>
        <v>32400</v>
      </c>
      <c r="J99" s="157">
        <f t="shared" si="6"/>
        <v>32400</v>
      </c>
      <c r="K99" s="159"/>
    </row>
    <row r="100" ht="15" customHeight="1" spans="1:11">
      <c r="A100" s="155">
        <v>95</v>
      </c>
      <c r="B100" s="56" t="s">
        <v>129</v>
      </c>
      <c r="C100" s="86">
        <v>1</v>
      </c>
      <c r="D100" s="86">
        <v>13</v>
      </c>
      <c r="E100" s="158">
        <f t="shared" si="5"/>
        <v>14</v>
      </c>
      <c r="F100" s="157">
        <v>150</v>
      </c>
      <c r="G100" s="157">
        <f t="shared" si="4"/>
        <v>1080</v>
      </c>
      <c r="H100" s="157">
        <f t="shared" si="4"/>
        <v>14040</v>
      </c>
      <c r="I100" s="157">
        <f t="shared" si="4"/>
        <v>15120</v>
      </c>
      <c r="J100" s="157">
        <f t="shared" si="6"/>
        <v>15120</v>
      </c>
      <c r="K100" s="159"/>
    </row>
    <row r="101" ht="15" customHeight="1" spans="1:11">
      <c r="A101" s="155">
        <v>96</v>
      </c>
      <c r="B101" s="56" t="s">
        <v>130</v>
      </c>
      <c r="C101" s="86">
        <v>4</v>
      </c>
      <c r="D101" s="86">
        <v>4</v>
      </c>
      <c r="E101" s="158">
        <f t="shared" si="5"/>
        <v>8</v>
      </c>
      <c r="F101" s="157">
        <v>150</v>
      </c>
      <c r="G101" s="157">
        <f t="shared" ref="G101:I108" si="7">C101*1080</f>
        <v>4320</v>
      </c>
      <c r="H101" s="157">
        <f t="shared" si="7"/>
        <v>4320</v>
      </c>
      <c r="I101" s="157">
        <f t="shared" si="7"/>
        <v>8640</v>
      </c>
      <c r="J101" s="157">
        <f t="shared" si="6"/>
        <v>8640</v>
      </c>
      <c r="K101" s="159"/>
    </row>
    <row r="102" ht="15" customHeight="1" spans="1:11">
      <c r="A102" s="155">
        <v>97</v>
      </c>
      <c r="B102" s="56" t="s">
        <v>131</v>
      </c>
      <c r="C102" s="86">
        <v>6</v>
      </c>
      <c r="D102" s="86">
        <v>3</v>
      </c>
      <c r="E102" s="158">
        <f t="shared" si="5"/>
        <v>9</v>
      </c>
      <c r="F102" s="157">
        <v>150</v>
      </c>
      <c r="G102" s="157">
        <f t="shared" si="7"/>
        <v>6480</v>
      </c>
      <c r="H102" s="157">
        <f t="shared" si="7"/>
        <v>3240</v>
      </c>
      <c r="I102" s="157">
        <f t="shared" si="7"/>
        <v>9720</v>
      </c>
      <c r="J102" s="157">
        <f t="shared" si="6"/>
        <v>9720</v>
      </c>
      <c r="K102" s="159"/>
    </row>
    <row r="103" ht="15" customHeight="1" spans="1:11">
      <c r="A103" s="155">
        <v>98</v>
      </c>
      <c r="B103" s="56" t="s">
        <v>132</v>
      </c>
      <c r="C103" s="86">
        <v>2</v>
      </c>
      <c r="D103" s="86">
        <v>13</v>
      </c>
      <c r="E103" s="158">
        <f t="shared" si="5"/>
        <v>15</v>
      </c>
      <c r="F103" s="157">
        <v>150</v>
      </c>
      <c r="G103" s="157">
        <f t="shared" si="7"/>
        <v>2160</v>
      </c>
      <c r="H103" s="157">
        <f t="shared" si="7"/>
        <v>14040</v>
      </c>
      <c r="I103" s="157">
        <f t="shared" si="7"/>
        <v>16200</v>
      </c>
      <c r="J103" s="157">
        <f t="shared" si="6"/>
        <v>16200</v>
      </c>
      <c r="K103" s="159"/>
    </row>
    <row r="104" ht="15" customHeight="1" spans="1:11">
      <c r="A104" s="155">
        <v>99</v>
      </c>
      <c r="B104" s="56" t="s">
        <v>133</v>
      </c>
      <c r="C104" s="86">
        <v>4</v>
      </c>
      <c r="D104" s="86">
        <v>14</v>
      </c>
      <c r="E104" s="158">
        <f t="shared" si="5"/>
        <v>18</v>
      </c>
      <c r="F104" s="157">
        <v>150</v>
      </c>
      <c r="G104" s="157">
        <f t="shared" si="7"/>
        <v>4320</v>
      </c>
      <c r="H104" s="157">
        <f t="shared" si="7"/>
        <v>15120</v>
      </c>
      <c r="I104" s="157">
        <f t="shared" si="7"/>
        <v>19440</v>
      </c>
      <c r="J104" s="157">
        <f t="shared" si="6"/>
        <v>19440</v>
      </c>
      <c r="K104" s="161"/>
    </row>
    <row r="105" ht="15" customHeight="1" spans="1:11">
      <c r="A105" s="155">
        <v>100</v>
      </c>
      <c r="B105" s="56" t="s">
        <v>134</v>
      </c>
      <c r="C105" s="86"/>
      <c r="D105" s="86">
        <v>5</v>
      </c>
      <c r="E105" s="158">
        <f t="shared" si="5"/>
        <v>5</v>
      </c>
      <c r="F105" s="157">
        <v>150</v>
      </c>
      <c r="G105" s="157">
        <f t="shared" si="7"/>
        <v>0</v>
      </c>
      <c r="H105" s="157">
        <f t="shared" si="7"/>
        <v>5400</v>
      </c>
      <c r="I105" s="157">
        <f t="shared" si="7"/>
        <v>5400</v>
      </c>
      <c r="J105" s="157">
        <f t="shared" si="6"/>
        <v>5400</v>
      </c>
      <c r="K105" s="161"/>
    </row>
    <row r="106" ht="15" customHeight="1" spans="1:11">
      <c r="A106" s="155">
        <v>101</v>
      </c>
      <c r="B106" s="56" t="s">
        <v>135</v>
      </c>
      <c r="C106" s="86">
        <v>7</v>
      </c>
      <c r="D106" s="86">
        <v>6</v>
      </c>
      <c r="E106" s="158">
        <f t="shared" si="5"/>
        <v>13</v>
      </c>
      <c r="F106" s="157">
        <v>150</v>
      </c>
      <c r="G106" s="157">
        <f t="shared" si="7"/>
        <v>7560</v>
      </c>
      <c r="H106" s="157">
        <f t="shared" si="7"/>
        <v>6480</v>
      </c>
      <c r="I106" s="157">
        <f t="shared" si="7"/>
        <v>14040</v>
      </c>
      <c r="J106" s="157">
        <f t="shared" si="6"/>
        <v>14040</v>
      </c>
      <c r="K106" s="161"/>
    </row>
    <row r="107" ht="15" customHeight="1" spans="1:11">
      <c r="A107" s="155">
        <v>102</v>
      </c>
      <c r="B107" s="56" t="s">
        <v>136</v>
      </c>
      <c r="C107" s="86">
        <v>1</v>
      </c>
      <c r="D107" s="86">
        <v>7</v>
      </c>
      <c r="E107" s="158">
        <f t="shared" si="5"/>
        <v>8</v>
      </c>
      <c r="F107" s="157">
        <v>150</v>
      </c>
      <c r="G107" s="157">
        <f t="shared" si="7"/>
        <v>1080</v>
      </c>
      <c r="H107" s="157">
        <f t="shared" si="7"/>
        <v>7560</v>
      </c>
      <c r="I107" s="157">
        <f t="shared" si="7"/>
        <v>8640</v>
      </c>
      <c r="J107" s="157">
        <f t="shared" si="6"/>
        <v>8640</v>
      </c>
      <c r="K107" s="161"/>
    </row>
    <row r="108" ht="15" customHeight="1" spans="1:11">
      <c r="A108" s="155">
        <v>103</v>
      </c>
      <c r="B108" s="56" t="s">
        <v>137</v>
      </c>
      <c r="C108" s="86">
        <v>1</v>
      </c>
      <c r="D108" s="86">
        <v>5</v>
      </c>
      <c r="E108" s="158">
        <f t="shared" si="5"/>
        <v>6</v>
      </c>
      <c r="F108" s="157">
        <v>150</v>
      </c>
      <c r="G108" s="157">
        <f t="shared" si="7"/>
        <v>1080</v>
      </c>
      <c r="H108" s="157">
        <f t="shared" si="7"/>
        <v>5400</v>
      </c>
      <c r="I108" s="157">
        <f t="shared" si="7"/>
        <v>6480</v>
      </c>
      <c r="J108" s="157">
        <f t="shared" si="6"/>
        <v>6480</v>
      </c>
      <c r="K108" s="161"/>
    </row>
    <row r="109" spans="11:11">
      <c r="K109" s="29"/>
    </row>
    <row r="110" spans="1:11">
      <c r="A110" t="s">
        <v>138</v>
      </c>
      <c r="K110" s="29"/>
    </row>
    <row r="111" spans="1:11">
      <c r="A111" t="s">
        <v>139</v>
      </c>
      <c r="K111" s="29"/>
    </row>
    <row r="112" spans="1:11">
      <c r="A112" t="s">
        <v>140</v>
      </c>
      <c r="K112" s="29"/>
    </row>
    <row r="113" spans="11:11">
      <c r="K113" s="29"/>
    </row>
    <row r="114" ht="14.25" spans="2:11">
      <c r="B114" s="60" t="s">
        <v>22</v>
      </c>
      <c r="C114" s="61"/>
      <c r="D114" s="62"/>
      <c r="E114" s="40"/>
      <c r="F114" s="63" t="s">
        <v>23</v>
      </c>
      <c r="G114" s="64"/>
      <c r="H114" s="40"/>
      <c r="I114" s="40"/>
      <c r="K114" s="104" t="s">
        <v>141</v>
      </c>
    </row>
    <row r="115" spans="11:11">
      <c r="K115" s="29"/>
    </row>
    <row r="116" spans="11:11">
      <c r="K116" s="29"/>
    </row>
    <row r="117" spans="11:11">
      <c r="K117" s="29"/>
    </row>
  </sheetData>
  <mergeCells count="8">
    <mergeCell ref="A1:K1"/>
    <mergeCell ref="C3:E3"/>
    <mergeCell ref="G3:I3"/>
    <mergeCell ref="A3:A4"/>
    <mergeCell ref="B3:B4"/>
    <mergeCell ref="F3:F4"/>
    <mergeCell ref="J3:J4"/>
    <mergeCell ref="K3:K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showZeros="0" workbookViewId="0">
      <selection activeCell="M15" sqref="M15"/>
    </sheetView>
  </sheetViews>
  <sheetFormatPr defaultColWidth="9" defaultRowHeight="13.5"/>
  <cols>
    <col min="1" max="1" width="5.375" customWidth="1"/>
    <col min="3" max="4" width="7.75" customWidth="1"/>
    <col min="5" max="5" width="4.75" customWidth="1"/>
    <col min="6" max="6" width="6.5" customWidth="1"/>
    <col min="8" max="8" width="6.125" customWidth="1"/>
    <col min="10" max="10" width="8.75" customWidth="1"/>
    <col min="11" max="11" width="10.625" customWidth="1"/>
    <col min="12" max="13" width="12.625" customWidth="1"/>
    <col min="14" max="14" width="10" customWidth="1"/>
    <col min="15" max="15" width="11.75" style="133" customWidth="1"/>
  </cols>
  <sheetData>
    <row r="1" ht="25.5" spans="1:15">
      <c r="A1" s="134" t="s">
        <v>142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ht="20.25" customHeight="1" spans="1:15">
      <c r="A2" s="43" t="s">
        <v>143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customHeight="1" spans="1:15">
      <c r="A3" s="44" t="s">
        <v>4</v>
      </c>
      <c r="B3" s="66" t="s">
        <v>144</v>
      </c>
      <c r="C3" s="121" t="s">
        <v>145</v>
      </c>
      <c r="D3" s="121"/>
      <c r="E3" s="121"/>
      <c r="F3" s="121"/>
      <c r="G3" s="121"/>
      <c r="H3" s="121"/>
      <c r="I3" s="121"/>
      <c r="J3" s="121" t="s">
        <v>146</v>
      </c>
      <c r="K3" s="121"/>
      <c r="L3" s="121"/>
      <c r="M3" s="142" t="s">
        <v>147</v>
      </c>
      <c r="N3" s="143" t="s">
        <v>148</v>
      </c>
      <c r="O3" s="44" t="s">
        <v>13</v>
      </c>
    </row>
    <row r="4" spans="1:15">
      <c r="A4" s="44"/>
      <c r="B4" s="66"/>
      <c r="C4" s="121" t="s">
        <v>149</v>
      </c>
      <c r="D4" s="121"/>
      <c r="E4" s="121"/>
      <c r="F4" s="135" t="s">
        <v>150</v>
      </c>
      <c r="G4" s="136"/>
      <c r="H4" s="137"/>
      <c r="I4" s="121" t="s">
        <v>17</v>
      </c>
      <c r="J4" s="121" t="s">
        <v>149</v>
      </c>
      <c r="K4" s="121" t="s">
        <v>150</v>
      </c>
      <c r="L4" s="121" t="s">
        <v>16</v>
      </c>
      <c r="M4" s="144"/>
      <c r="N4" s="145"/>
      <c r="O4" s="44"/>
    </row>
    <row r="5" ht="33.75" spans="1:15">
      <c r="A5" s="44"/>
      <c r="B5" s="66"/>
      <c r="C5" s="121" t="s">
        <v>151</v>
      </c>
      <c r="D5" s="121" t="s">
        <v>15</v>
      </c>
      <c r="E5" s="121" t="s">
        <v>16</v>
      </c>
      <c r="F5" s="121" t="s">
        <v>151</v>
      </c>
      <c r="G5" s="121" t="s">
        <v>15</v>
      </c>
      <c r="H5" s="121" t="s">
        <v>16</v>
      </c>
      <c r="I5" s="121"/>
      <c r="J5" s="121"/>
      <c r="K5" s="121"/>
      <c r="L5" s="121"/>
      <c r="M5" s="146"/>
      <c r="N5" s="147"/>
      <c r="O5" s="44"/>
    </row>
    <row r="6" spans="1:15">
      <c r="A6" s="44"/>
      <c r="B6" s="66" t="s">
        <v>16</v>
      </c>
      <c r="C6" s="121">
        <f t="shared" ref="C6:J6" si="0">SUM(C7:C55)</f>
        <v>78</v>
      </c>
      <c r="D6" s="121">
        <f t="shared" si="0"/>
        <v>323</v>
      </c>
      <c r="E6" s="121">
        <f t="shared" si="0"/>
        <v>401</v>
      </c>
      <c r="F6" s="121">
        <f t="shared" si="0"/>
        <v>570</v>
      </c>
      <c r="G6" s="121">
        <f t="shared" si="0"/>
        <v>1812</v>
      </c>
      <c r="H6" s="121">
        <f t="shared" si="0"/>
        <v>2382</v>
      </c>
      <c r="I6" s="121">
        <f t="shared" si="0"/>
        <v>2783</v>
      </c>
      <c r="J6" s="148">
        <f t="shared" si="0"/>
        <v>200500</v>
      </c>
      <c r="K6" s="148">
        <f t="shared" ref="K6:N6" si="1">SUM(K7:K55)</f>
        <v>1488750</v>
      </c>
      <c r="L6" s="148">
        <f t="shared" si="1"/>
        <v>1689250</v>
      </c>
      <c r="M6" s="148">
        <f t="shared" si="1"/>
        <v>625</v>
      </c>
      <c r="N6" s="148">
        <f t="shared" si="1"/>
        <v>1688625</v>
      </c>
      <c r="O6" s="44"/>
    </row>
    <row r="7" spans="1:15">
      <c r="A7" s="50">
        <v>1</v>
      </c>
      <c r="B7" s="49" t="s">
        <v>152</v>
      </c>
      <c r="C7" s="50"/>
      <c r="D7" s="50"/>
      <c r="E7" s="51">
        <f>C7+D7</f>
        <v>0</v>
      </c>
      <c r="F7" s="51">
        <v>14</v>
      </c>
      <c r="G7" s="51">
        <v>44</v>
      </c>
      <c r="H7" s="50">
        <f>F7+G7</f>
        <v>58</v>
      </c>
      <c r="I7" s="50">
        <f>E7+H7</f>
        <v>58</v>
      </c>
      <c r="J7" s="149">
        <f>E7*500</f>
        <v>0</v>
      </c>
      <c r="K7" s="149">
        <f>H7*625</f>
        <v>36250</v>
      </c>
      <c r="L7" s="149">
        <f>J7+K7</f>
        <v>36250</v>
      </c>
      <c r="M7" s="149"/>
      <c r="N7" s="150">
        <f>L7-M7</f>
        <v>36250</v>
      </c>
      <c r="O7" s="50"/>
    </row>
    <row r="8" spans="1:15">
      <c r="A8" s="50">
        <v>2</v>
      </c>
      <c r="B8" s="49" t="s">
        <v>28</v>
      </c>
      <c r="C8" s="50">
        <v>4</v>
      </c>
      <c r="D8" s="50">
        <v>2</v>
      </c>
      <c r="E8" s="51">
        <f t="shared" ref="E8:E45" si="2">C8+D8</f>
        <v>6</v>
      </c>
      <c r="F8" s="51">
        <v>8</v>
      </c>
      <c r="G8" s="50">
        <v>7</v>
      </c>
      <c r="H8" s="50">
        <f t="shared" ref="H8:H45" si="3">F8+G8</f>
        <v>15</v>
      </c>
      <c r="I8" s="50">
        <f t="shared" ref="I8:I45" si="4">E8+H8</f>
        <v>21</v>
      </c>
      <c r="J8" s="149">
        <f t="shared" ref="J8:J45" si="5">E8*500</f>
        <v>3000</v>
      </c>
      <c r="K8" s="149">
        <f t="shared" ref="K8:K45" si="6">H8*625</f>
        <v>9375</v>
      </c>
      <c r="L8" s="149">
        <f t="shared" ref="L8:L45" si="7">J8+K8</f>
        <v>12375</v>
      </c>
      <c r="M8" s="149"/>
      <c r="N8" s="150">
        <f t="shared" ref="N8:N45" si="8">L8-M8</f>
        <v>12375</v>
      </c>
      <c r="O8" s="50"/>
    </row>
    <row r="9" spans="1:15">
      <c r="A9" s="50">
        <v>3</v>
      </c>
      <c r="B9" s="49" t="s">
        <v>153</v>
      </c>
      <c r="C9" s="50"/>
      <c r="D9" s="50"/>
      <c r="E9" s="51">
        <f t="shared" si="2"/>
        <v>0</v>
      </c>
      <c r="F9" s="51">
        <v>6</v>
      </c>
      <c r="G9" s="50">
        <v>37</v>
      </c>
      <c r="H9" s="50">
        <f t="shared" si="3"/>
        <v>43</v>
      </c>
      <c r="I9" s="50">
        <f t="shared" si="4"/>
        <v>43</v>
      </c>
      <c r="J9" s="149">
        <f t="shared" si="5"/>
        <v>0</v>
      </c>
      <c r="K9" s="149">
        <f t="shared" si="6"/>
        <v>26875</v>
      </c>
      <c r="L9" s="149">
        <f t="shared" si="7"/>
        <v>26875</v>
      </c>
      <c r="M9" s="149"/>
      <c r="N9" s="150">
        <f t="shared" si="8"/>
        <v>26875</v>
      </c>
      <c r="O9" s="51"/>
    </row>
    <row r="10" spans="1:15">
      <c r="A10" s="50">
        <v>4</v>
      </c>
      <c r="B10" s="49" t="s">
        <v>154</v>
      </c>
      <c r="C10" s="50"/>
      <c r="D10" s="50"/>
      <c r="E10" s="51">
        <f t="shared" si="2"/>
        <v>0</v>
      </c>
      <c r="F10" s="51">
        <v>29</v>
      </c>
      <c r="G10" s="51">
        <v>35</v>
      </c>
      <c r="H10" s="50">
        <f t="shared" si="3"/>
        <v>64</v>
      </c>
      <c r="I10" s="50">
        <f t="shared" si="4"/>
        <v>64</v>
      </c>
      <c r="J10" s="149">
        <f t="shared" si="5"/>
        <v>0</v>
      </c>
      <c r="K10" s="149">
        <f t="shared" si="6"/>
        <v>40000</v>
      </c>
      <c r="L10" s="149">
        <f t="shared" si="7"/>
        <v>40000</v>
      </c>
      <c r="M10" s="149"/>
      <c r="N10" s="150">
        <f t="shared" si="8"/>
        <v>40000</v>
      </c>
      <c r="O10" s="50"/>
    </row>
    <row r="11" spans="1:15">
      <c r="A11" s="50">
        <v>5</v>
      </c>
      <c r="B11" s="49" t="s">
        <v>155</v>
      </c>
      <c r="C11" s="50"/>
      <c r="D11" s="50"/>
      <c r="E11" s="51">
        <f t="shared" si="2"/>
        <v>0</v>
      </c>
      <c r="F11" s="51">
        <v>41</v>
      </c>
      <c r="G11" s="50">
        <v>140</v>
      </c>
      <c r="H11" s="50">
        <f t="shared" si="3"/>
        <v>181</v>
      </c>
      <c r="I11" s="50">
        <f t="shared" si="4"/>
        <v>181</v>
      </c>
      <c r="J11" s="149">
        <f t="shared" si="5"/>
        <v>0</v>
      </c>
      <c r="K11" s="149">
        <f t="shared" si="6"/>
        <v>113125</v>
      </c>
      <c r="L11" s="149">
        <f t="shared" si="7"/>
        <v>113125</v>
      </c>
      <c r="M11" s="149"/>
      <c r="N11" s="150">
        <f t="shared" si="8"/>
        <v>113125</v>
      </c>
      <c r="O11" s="51"/>
    </row>
    <row r="12" spans="1:15">
      <c r="A12" s="50">
        <v>6</v>
      </c>
      <c r="B12" s="49" t="s">
        <v>156</v>
      </c>
      <c r="C12" s="50"/>
      <c r="D12" s="50"/>
      <c r="E12" s="51">
        <f t="shared" si="2"/>
        <v>0</v>
      </c>
      <c r="F12" s="51">
        <v>10</v>
      </c>
      <c r="G12" s="50">
        <v>65</v>
      </c>
      <c r="H12" s="50">
        <f t="shared" si="3"/>
        <v>75</v>
      </c>
      <c r="I12" s="50">
        <f t="shared" si="4"/>
        <v>75</v>
      </c>
      <c r="J12" s="149">
        <f t="shared" si="5"/>
        <v>0</v>
      </c>
      <c r="K12" s="149">
        <f t="shared" si="6"/>
        <v>46875</v>
      </c>
      <c r="L12" s="149">
        <f t="shared" si="7"/>
        <v>46875</v>
      </c>
      <c r="M12" s="149"/>
      <c r="N12" s="150">
        <f t="shared" si="8"/>
        <v>46875</v>
      </c>
      <c r="O12" s="50"/>
    </row>
    <row r="13" spans="1:15">
      <c r="A13" s="50">
        <v>7</v>
      </c>
      <c r="B13" s="49" t="s">
        <v>157</v>
      </c>
      <c r="C13" s="50"/>
      <c r="D13" s="50"/>
      <c r="E13" s="51">
        <f t="shared" si="2"/>
        <v>0</v>
      </c>
      <c r="F13" s="51">
        <v>19</v>
      </c>
      <c r="G13" s="50">
        <v>86</v>
      </c>
      <c r="H13" s="50">
        <f t="shared" si="3"/>
        <v>105</v>
      </c>
      <c r="I13" s="50">
        <f t="shared" si="4"/>
        <v>105</v>
      </c>
      <c r="J13" s="149">
        <f t="shared" si="5"/>
        <v>0</v>
      </c>
      <c r="K13" s="149">
        <f t="shared" si="6"/>
        <v>65625</v>
      </c>
      <c r="L13" s="149">
        <f t="shared" si="7"/>
        <v>65625</v>
      </c>
      <c r="M13" s="149">
        <v>625</v>
      </c>
      <c r="N13" s="150">
        <f t="shared" si="8"/>
        <v>65000</v>
      </c>
      <c r="O13" s="51"/>
    </row>
    <row r="14" spans="1:15">
      <c r="A14" s="50">
        <v>8</v>
      </c>
      <c r="B14" s="49" t="s">
        <v>158</v>
      </c>
      <c r="C14" s="50"/>
      <c r="D14" s="50"/>
      <c r="E14" s="51">
        <f t="shared" si="2"/>
        <v>0</v>
      </c>
      <c r="F14" s="51">
        <v>9</v>
      </c>
      <c r="G14" s="50">
        <v>26</v>
      </c>
      <c r="H14" s="50">
        <f t="shared" si="3"/>
        <v>35</v>
      </c>
      <c r="I14" s="50">
        <f t="shared" si="4"/>
        <v>35</v>
      </c>
      <c r="J14" s="149">
        <f t="shared" si="5"/>
        <v>0</v>
      </c>
      <c r="K14" s="149">
        <f t="shared" si="6"/>
        <v>21875</v>
      </c>
      <c r="L14" s="149">
        <f t="shared" si="7"/>
        <v>21875</v>
      </c>
      <c r="M14" s="149"/>
      <c r="N14" s="150">
        <f t="shared" si="8"/>
        <v>21875</v>
      </c>
      <c r="O14" s="51"/>
    </row>
    <row r="15" spans="1:15">
      <c r="A15" s="50">
        <v>9</v>
      </c>
      <c r="B15" s="49" t="s">
        <v>159</v>
      </c>
      <c r="C15" s="50"/>
      <c r="D15" s="50">
        <v>4</v>
      </c>
      <c r="E15" s="51">
        <f t="shared" si="2"/>
        <v>4</v>
      </c>
      <c r="F15" s="51"/>
      <c r="G15" s="50">
        <v>4</v>
      </c>
      <c r="H15" s="50">
        <f t="shared" si="3"/>
        <v>4</v>
      </c>
      <c r="I15" s="50">
        <f t="shared" si="4"/>
        <v>8</v>
      </c>
      <c r="J15" s="149">
        <f t="shared" si="5"/>
        <v>2000</v>
      </c>
      <c r="K15" s="149">
        <f t="shared" si="6"/>
        <v>2500</v>
      </c>
      <c r="L15" s="149">
        <f t="shared" si="7"/>
        <v>4500</v>
      </c>
      <c r="M15" s="149"/>
      <c r="N15" s="150">
        <f t="shared" si="8"/>
        <v>4500</v>
      </c>
      <c r="O15" s="50"/>
    </row>
    <row r="16" spans="1:15">
      <c r="A16" s="50">
        <v>10</v>
      </c>
      <c r="B16" s="49" t="s">
        <v>160</v>
      </c>
      <c r="C16" s="54"/>
      <c r="D16" s="54"/>
      <c r="E16" s="51">
        <f t="shared" si="2"/>
        <v>0</v>
      </c>
      <c r="F16" s="53">
        <v>20</v>
      </c>
      <c r="G16" s="54">
        <v>189</v>
      </c>
      <c r="H16" s="50">
        <f t="shared" si="3"/>
        <v>209</v>
      </c>
      <c r="I16" s="50">
        <f t="shared" si="4"/>
        <v>209</v>
      </c>
      <c r="J16" s="149">
        <f t="shared" si="5"/>
        <v>0</v>
      </c>
      <c r="K16" s="149">
        <f t="shared" si="6"/>
        <v>130625</v>
      </c>
      <c r="L16" s="149">
        <f t="shared" si="7"/>
        <v>130625</v>
      </c>
      <c r="M16" s="149"/>
      <c r="N16" s="150">
        <f t="shared" si="8"/>
        <v>130625</v>
      </c>
      <c r="O16" s="50"/>
    </row>
    <row r="17" spans="1:15">
      <c r="A17" s="50">
        <v>11</v>
      </c>
      <c r="B17" s="49" t="s">
        <v>161</v>
      </c>
      <c r="C17" s="50"/>
      <c r="D17" s="50"/>
      <c r="E17" s="51">
        <f t="shared" si="2"/>
        <v>0</v>
      </c>
      <c r="F17" s="51">
        <v>45</v>
      </c>
      <c r="G17" s="50">
        <v>86</v>
      </c>
      <c r="H17" s="50">
        <f t="shared" si="3"/>
        <v>131</v>
      </c>
      <c r="I17" s="50">
        <f t="shared" si="4"/>
        <v>131</v>
      </c>
      <c r="J17" s="149">
        <f t="shared" si="5"/>
        <v>0</v>
      </c>
      <c r="K17" s="149">
        <f t="shared" si="6"/>
        <v>81875</v>
      </c>
      <c r="L17" s="149">
        <f t="shared" si="7"/>
        <v>81875</v>
      </c>
      <c r="M17" s="149"/>
      <c r="N17" s="150">
        <f t="shared" si="8"/>
        <v>81875</v>
      </c>
      <c r="O17" s="51"/>
    </row>
    <row r="18" spans="1:15">
      <c r="A18" s="50">
        <v>12</v>
      </c>
      <c r="B18" s="49" t="s">
        <v>162</v>
      </c>
      <c r="C18" s="50"/>
      <c r="D18" s="50"/>
      <c r="E18" s="51">
        <f t="shared" si="2"/>
        <v>0</v>
      </c>
      <c r="F18" s="51">
        <v>19</v>
      </c>
      <c r="G18" s="50">
        <v>31</v>
      </c>
      <c r="H18" s="50">
        <f t="shared" si="3"/>
        <v>50</v>
      </c>
      <c r="I18" s="50">
        <f t="shared" si="4"/>
        <v>50</v>
      </c>
      <c r="J18" s="149">
        <f t="shared" si="5"/>
        <v>0</v>
      </c>
      <c r="K18" s="149">
        <f t="shared" si="6"/>
        <v>31250</v>
      </c>
      <c r="L18" s="149">
        <f t="shared" si="7"/>
        <v>31250</v>
      </c>
      <c r="M18" s="149"/>
      <c r="N18" s="150">
        <f t="shared" si="8"/>
        <v>31250</v>
      </c>
      <c r="O18" s="50"/>
    </row>
    <row r="19" spans="1:15">
      <c r="A19" s="50">
        <v>13</v>
      </c>
      <c r="B19" s="49" t="s">
        <v>163</v>
      </c>
      <c r="C19" s="50"/>
      <c r="D19" s="50"/>
      <c r="E19" s="51">
        <f t="shared" si="2"/>
        <v>0</v>
      </c>
      <c r="F19" s="51">
        <v>21</v>
      </c>
      <c r="G19" s="50">
        <v>63</v>
      </c>
      <c r="H19" s="50">
        <f t="shared" si="3"/>
        <v>84</v>
      </c>
      <c r="I19" s="50">
        <f t="shared" si="4"/>
        <v>84</v>
      </c>
      <c r="J19" s="149">
        <f t="shared" si="5"/>
        <v>0</v>
      </c>
      <c r="K19" s="149">
        <f t="shared" si="6"/>
        <v>52500</v>
      </c>
      <c r="L19" s="149">
        <f t="shared" si="7"/>
        <v>52500</v>
      </c>
      <c r="M19" s="149"/>
      <c r="N19" s="150">
        <f t="shared" si="8"/>
        <v>52500</v>
      </c>
      <c r="O19" s="50"/>
    </row>
    <row r="20" spans="1:15">
      <c r="A20" s="50">
        <v>14</v>
      </c>
      <c r="B20" s="49" t="s">
        <v>164</v>
      </c>
      <c r="C20" s="50"/>
      <c r="D20" s="50"/>
      <c r="E20" s="51">
        <f t="shared" si="2"/>
        <v>0</v>
      </c>
      <c r="F20" s="51">
        <v>11</v>
      </c>
      <c r="G20" s="50">
        <v>27</v>
      </c>
      <c r="H20" s="50">
        <f t="shared" si="3"/>
        <v>38</v>
      </c>
      <c r="I20" s="50">
        <f t="shared" si="4"/>
        <v>38</v>
      </c>
      <c r="J20" s="149">
        <f t="shared" si="5"/>
        <v>0</v>
      </c>
      <c r="K20" s="149">
        <f t="shared" si="6"/>
        <v>23750</v>
      </c>
      <c r="L20" s="149">
        <f t="shared" si="7"/>
        <v>23750</v>
      </c>
      <c r="M20" s="149"/>
      <c r="N20" s="150">
        <f t="shared" si="8"/>
        <v>23750</v>
      </c>
      <c r="O20" s="50"/>
    </row>
    <row r="21" spans="1:15">
      <c r="A21" s="50">
        <v>15</v>
      </c>
      <c r="B21" s="49" t="s">
        <v>165</v>
      </c>
      <c r="C21" s="50"/>
      <c r="D21" s="50"/>
      <c r="E21" s="51">
        <f t="shared" si="2"/>
        <v>0</v>
      </c>
      <c r="F21" s="51">
        <v>3</v>
      </c>
      <c r="G21" s="50">
        <v>24</v>
      </c>
      <c r="H21" s="50">
        <f t="shared" si="3"/>
        <v>27</v>
      </c>
      <c r="I21" s="50">
        <f t="shared" si="4"/>
        <v>27</v>
      </c>
      <c r="J21" s="149">
        <f t="shared" si="5"/>
        <v>0</v>
      </c>
      <c r="K21" s="149">
        <f t="shared" si="6"/>
        <v>16875</v>
      </c>
      <c r="L21" s="149">
        <f t="shared" si="7"/>
        <v>16875</v>
      </c>
      <c r="M21" s="149"/>
      <c r="N21" s="150">
        <f t="shared" si="8"/>
        <v>16875</v>
      </c>
      <c r="O21" s="50"/>
    </row>
    <row r="22" spans="1:15">
      <c r="A22" s="50">
        <v>16</v>
      </c>
      <c r="B22" s="49" t="s">
        <v>166</v>
      </c>
      <c r="C22" s="50"/>
      <c r="D22" s="50"/>
      <c r="E22" s="51">
        <f t="shared" si="2"/>
        <v>0</v>
      </c>
      <c r="F22" s="51">
        <v>18</v>
      </c>
      <c r="G22" s="50">
        <v>74</v>
      </c>
      <c r="H22" s="50">
        <f t="shared" si="3"/>
        <v>92</v>
      </c>
      <c r="I22" s="50">
        <f t="shared" si="4"/>
        <v>92</v>
      </c>
      <c r="J22" s="149">
        <f t="shared" si="5"/>
        <v>0</v>
      </c>
      <c r="K22" s="149">
        <f t="shared" si="6"/>
        <v>57500</v>
      </c>
      <c r="L22" s="149">
        <f t="shared" si="7"/>
        <v>57500</v>
      </c>
      <c r="M22" s="149"/>
      <c r="N22" s="150">
        <f t="shared" si="8"/>
        <v>57500</v>
      </c>
      <c r="O22" s="50"/>
    </row>
    <row r="23" spans="1:15">
      <c r="A23" s="50">
        <v>17</v>
      </c>
      <c r="B23" s="49" t="s">
        <v>167</v>
      </c>
      <c r="C23" s="50"/>
      <c r="D23" s="50"/>
      <c r="E23" s="51">
        <f t="shared" si="2"/>
        <v>0</v>
      </c>
      <c r="F23" s="51">
        <v>50</v>
      </c>
      <c r="G23" s="50">
        <v>96</v>
      </c>
      <c r="H23" s="50">
        <f t="shared" si="3"/>
        <v>146</v>
      </c>
      <c r="I23" s="50">
        <f t="shared" si="4"/>
        <v>146</v>
      </c>
      <c r="J23" s="149">
        <f t="shared" si="5"/>
        <v>0</v>
      </c>
      <c r="K23" s="149">
        <f t="shared" si="6"/>
        <v>91250</v>
      </c>
      <c r="L23" s="149">
        <f t="shared" si="7"/>
        <v>91250</v>
      </c>
      <c r="M23" s="149"/>
      <c r="N23" s="150">
        <f t="shared" si="8"/>
        <v>91250</v>
      </c>
      <c r="O23" s="50"/>
    </row>
    <row r="24" spans="1:15">
      <c r="A24" s="50">
        <v>18</v>
      </c>
      <c r="B24" s="49" t="s">
        <v>168</v>
      </c>
      <c r="C24" s="50"/>
      <c r="D24" s="50"/>
      <c r="E24" s="51">
        <f t="shared" si="2"/>
        <v>0</v>
      </c>
      <c r="F24" s="51">
        <v>9</v>
      </c>
      <c r="G24" s="50">
        <v>23</v>
      </c>
      <c r="H24" s="50">
        <f t="shared" si="3"/>
        <v>32</v>
      </c>
      <c r="I24" s="50">
        <f t="shared" si="4"/>
        <v>32</v>
      </c>
      <c r="J24" s="149">
        <f t="shared" si="5"/>
        <v>0</v>
      </c>
      <c r="K24" s="149">
        <f t="shared" si="6"/>
        <v>20000</v>
      </c>
      <c r="L24" s="149">
        <f t="shared" si="7"/>
        <v>20000</v>
      </c>
      <c r="M24" s="149"/>
      <c r="N24" s="150">
        <f t="shared" si="8"/>
        <v>20000</v>
      </c>
      <c r="O24" s="51"/>
    </row>
    <row r="25" spans="1:15">
      <c r="A25" s="50">
        <v>19</v>
      </c>
      <c r="B25" s="49" t="s">
        <v>169</v>
      </c>
      <c r="C25" s="50"/>
      <c r="D25" s="50"/>
      <c r="E25" s="51">
        <f t="shared" si="2"/>
        <v>0</v>
      </c>
      <c r="F25" s="51">
        <v>18</v>
      </c>
      <c r="G25" s="50">
        <v>58</v>
      </c>
      <c r="H25" s="50">
        <f t="shared" si="3"/>
        <v>76</v>
      </c>
      <c r="I25" s="50">
        <f t="shared" si="4"/>
        <v>76</v>
      </c>
      <c r="J25" s="149">
        <f t="shared" si="5"/>
        <v>0</v>
      </c>
      <c r="K25" s="149">
        <f t="shared" si="6"/>
        <v>47500</v>
      </c>
      <c r="L25" s="149">
        <f t="shared" si="7"/>
        <v>47500</v>
      </c>
      <c r="M25" s="149"/>
      <c r="N25" s="150">
        <f t="shared" si="8"/>
        <v>47500</v>
      </c>
      <c r="O25" s="50"/>
    </row>
    <row r="26" spans="1:15">
      <c r="A26" s="50">
        <v>20</v>
      </c>
      <c r="B26" s="49" t="s">
        <v>69</v>
      </c>
      <c r="C26" s="50">
        <v>1</v>
      </c>
      <c r="D26" s="50">
        <v>6</v>
      </c>
      <c r="E26" s="51">
        <f t="shared" si="2"/>
        <v>7</v>
      </c>
      <c r="F26" s="51">
        <v>18</v>
      </c>
      <c r="G26" s="50">
        <v>21</v>
      </c>
      <c r="H26" s="50">
        <f t="shared" si="3"/>
        <v>39</v>
      </c>
      <c r="I26" s="50">
        <f t="shared" si="4"/>
        <v>46</v>
      </c>
      <c r="J26" s="149">
        <f t="shared" si="5"/>
        <v>3500</v>
      </c>
      <c r="K26" s="149">
        <f t="shared" si="6"/>
        <v>24375</v>
      </c>
      <c r="L26" s="149">
        <f t="shared" si="7"/>
        <v>27875</v>
      </c>
      <c r="M26" s="149"/>
      <c r="N26" s="150">
        <f t="shared" si="8"/>
        <v>27875</v>
      </c>
      <c r="O26" s="54"/>
    </row>
    <row r="27" spans="1:15">
      <c r="A27" s="50">
        <v>21</v>
      </c>
      <c r="B27" s="49" t="s">
        <v>170</v>
      </c>
      <c r="C27" s="50"/>
      <c r="D27" s="50"/>
      <c r="E27" s="51">
        <f t="shared" si="2"/>
        <v>0</v>
      </c>
      <c r="F27" s="51">
        <v>48</v>
      </c>
      <c r="G27" s="50">
        <v>171</v>
      </c>
      <c r="H27" s="50">
        <f t="shared" si="3"/>
        <v>219</v>
      </c>
      <c r="I27" s="50">
        <f t="shared" si="4"/>
        <v>219</v>
      </c>
      <c r="J27" s="149">
        <f t="shared" si="5"/>
        <v>0</v>
      </c>
      <c r="K27" s="149">
        <f t="shared" si="6"/>
        <v>136875</v>
      </c>
      <c r="L27" s="149">
        <f t="shared" si="7"/>
        <v>136875</v>
      </c>
      <c r="M27" s="149"/>
      <c r="N27" s="150">
        <f t="shared" si="8"/>
        <v>136875</v>
      </c>
      <c r="O27" s="151"/>
    </row>
    <row r="28" spans="1:15">
      <c r="A28" s="50">
        <v>22</v>
      </c>
      <c r="B28" s="49" t="s">
        <v>171</v>
      </c>
      <c r="C28" s="50"/>
      <c r="D28" s="50"/>
      <c r="E28" s="51">
        <f t="shared" si="2"/>
        <v>0</v>
      </c>
      <c r="F28" s="51">
        <v>59</v>
      </c>
      <c r="G28" s="50">
        <v>103</v>
      </c>
      <c r="H28" s="50">
        <f t="shared" si="3"/>
        <v>162</v>
      </c>
      <c r="I28" s="50">
        <f t="shared" si="4"/>
        <v>162</v>
      </c>
      <c r="J28" s="149">
        <f t="shared" si="5"/>
        <v>0</v>
      </c>
      <c r="K28" s="149">
        <f t="shared" si="6"/>
        <v>101250</v>
      </c>
      <c r="L28" s="149">
        <f t="shared" si="7"/>
        <v>101250</v>
      </c>
      <c r="M28" s="149"/>
      <c r="N28" s="150">
        <f t="shared" si="8"/>
        <v>101250</v>
      </c>
      <c r="O28" s="50"/>
    </row>
    <row r="29" spans="1:15">
      <c r="A29" s="50">
        <v>23</v>
      </c>
      <c r="B29" s="49" t="s">
        <v>172</v>
      </c>
      <c r="C29" s="50"/>
      <c r="D29" s="50"/>
      <c r="E29" s="51">
        <f t="shared" si="2"/>
        <v>0</v>
      </c>
      <c r="F29" s="51">
        <v>24</v>
      </c>
      <c r="G29" s="51">
        <v>177</v>
      </c>
      <c r="H29" s="50">
        <f t="shared" si="3"/>
        <v>201</v>
      </c>
      <c r="I29" s="50">
        <f t="shared" si="4"/>
        <v>201</v>
      </c>
      <c r="J29" s="149">
        <f t="shared" si="5"/>
        <v>0</v>
      </c>
      <c r="K29" s="149">
        <f t="shared" si="6"/>
        <v>125625</v>
      </c>
      <c r="L29" s="149">
        <f t="shared" si="7"/>
        <v>125625</v>
      </c>
      <c r="M29" s="149"/>
      <c r="N29" s="150">
        <f t="shared" si="8"/>
        <v>125625</v>
      </c>
      <c r="O29" s="50"/>
    </row>
    <row r="30" spans="1:15">
      <c r="A30" s="50">
        <v>24</v>
      </c>
      <c r="B30" s="49" t="s">
        <v>173</v>
      </c>
      <c r="C30" s="50"/>
      <c r="D30" s="50"/>
      <c r="E30" s="51">
        <f t="shared" si="2"/>
        <v>0</v>
      </c>
      <c r="F30" s="51">
        <v>39</v>
      </c>
      <c r="G30" s="51">
        <v>89</v>
      </c>
      <c r="H30" s="50">
        <f t="shared" si="3"/>
        <v>128</v>
      </c>
      <c r="I30" s="50">
        <f t="shared" si="4"/>
        <v>128</v>
      </c>
      <c r="J30" s="149">
        <f t="shared" si="5"/>
        <v>0</v>
      </c>
      <c r="K30" s="149">
        <f t="shared" si="6"/>
        <v>80000</v>
      </c>
      <c r="L30" s="149">
        <f t="shared" si="7"/>
        <v>80000</v>
      </c>
      <c r="M30" s="149"/>
      <c r="N30" s="150">
        <f t="shared" si="8"/>
        <v>80000</v>
      </c>
      <c r="O30" s="50"/>
    </row>
    <row r="31" spans="1:15">
      <c r="A31" s="50">
        <v>25</v>
      </c>
      <c r="B31" s="49" t="s">
        <v>174</v>
      </c>
      <c r="C31" s="50"/>
      <c r="D31" s="50"/>
      <c r="E31" s="51">
        <f t="shared" si="2"/>
        <v>0</v>
      </c>
      <c r="F31" s="51">
        <v>32</v>
      </c>
      <c r="G31" s="51">
        <v>136</v>
      </c>
      <c r="H31" s="50">
        <f t="shared" si="3"/>
        <v>168</v>
      </c>
      <c r="I31" s="50">
        <f t="shared" si="4"/>
        <v>168</v>
      </c>
      <c r="J31" s="149">
        <f t="shared" si="5"/>
        <v>0</v>
      </c>
      <c r="K31" s="149">
        <f t="shared" si="6"/>
        <v>105000</v>
      </c>
      <c r="L31" s="149">
        <f t="shared" si="7"/>
        <v>105000</v>
      </c>
      <c r="M31" s="149"/>
      <c r="N31" s="150">
        <f t="shared" si="8"/>
        <v>105000</v>
      </c>
      <c r="O31" s="50"/>
    </row>
    <row r="32" s="74" customFormat="1" ht="22.5" spans="1:15">
      <c r="A32" s="50">
        <v>26</v>
      </c>
      <c r="B32" s="56" t="s">
        <v>29</v>
      </c>
      <c r="C32" s="54">
        <v>11</v>
      </c>
      <c r="D32" s="54">
        <v>19</v>
      </c>
      <c r="E32" s="51">
        <f t="shared" si="2"/>
        <v>30</v>
      </c>
      <c r="F32" s="53"/>
      <c r="G32" s="53"/>
      <c r="H32" s="50">
        <f t="shared" si="3"/>
        <v>0</v>
      </c>
      <c r="I32" s="50">
        <f t="shared" si="4"/>
        <v>30</v>
      </c>
      <c r="J32" s="149">
        <f t="shared" si="5"/>
        <v>15000</v>
      </c>
      <c r="K32" s="149">
        <f t="shared" si="6"/>
        <v>0</v>
      </c>
      <c r="L32" s="149">
        <f t="shared" si="7"/>
        <v>15000</v>
      </c>
      <c r="M32" s="149"/>
      <c r="N32" s="150">
        <f t="shared" si="8"/>
        <v>15000</v>
      </c>
      <c r="O32" s="46" t="s">
        <v>175</v>
      </c>
    </row>
    <row r="33" spans="1:15">
      <c r="A33" s="50">
        <v>27</v>
      </c>
      <c r="B33" s="49" t="s">
        <v>45</v>
      </c>
      <c r="C33" s="50">
        <v>7</v>
      </c>
      <c r="D33" s="50">
        <v>7</v>
      </c>
      <c r="E33" s="51">
        <f t="shared" si="2"/>
        <v>14</v>
      </c>
      <c r="F33" s="51"/>
      <c r="G33" s="51"/>
      <c r="H33" s="50">
        <f t="shared" si="3"/>
        <v>0</v>
      </c>
      <c r="I33" s="50">
        <f t="shared" si="4"/>
        <v>14</v>
      </c>
      <c r="J33" s="149">
        <f t="shared" si="5"/>
        <v>7000</v>
      </c>
      <c r="K33" s="149">
        <f t="shared" si="6"/>
        <v>0</v>
      </c>
      <c r="L33" s="149">
        <f t="shared" si="7"/>
        <v>7000</v>
      </c>
      <c r="M33" s="149"/>
      <c r="N33" s="150">
        <f t="shared" si="8"/>
        <v>7000</v>
      </c>
      <c r="O33" s="50"/>
    </row>
    <row r="34" spans="1:15">
      <c r="A34" s="50">
        <v>28</v>
      </c>
      <c r="B34" s="49" t="s">
        <v>46</v>
      </c>
      <c r="C34" s="50">
        <v>6</v>
      </c>
      <c r="D34" s="50">
        <v>24</v>
      </c>
      <c r="E34" s="51">
        <f t="shared" si="2"/>
        <v>30</v>
      </c>
      <c r="F34" s="51"/>
      <c r="G34" s="51"/>
      <c r="H34" s="50">
        <f t="shared" si="3"/>
        <v>0</v>
      </c>
      <c r="I34" s="50">
        <f t="shared" si="4"/>
        <v>30</v>
      </c>
      <c r="J34" s="149">
        <f t="shared" si="5"/>
        <v>15000</v>
      </c>
      <c r="K34" s="149">
        <f t="shared" si="6"/>
        <v>0</v>
      </c>
      <c r="L34" s="149">
        <f t="shared" si="7"/>
        <v>15000</v>
      </c>
      <c r="M34" s="149"/>
      <c r="N34" s="150">
        <f t="shared" si="8"/>
        <v>15000</v>
      </c>
      <c r="O34" s="50"/>
    </row>
    <row r="35" spans="1:15">
      <c r="A35" s="50">
        <v>29</v>
      </c>
      <c r="B35" s="49" t="s">
        <v>62</v>
      </c>
      <c r="C35" s="50">
        <v>3</v>
      </c>
      <c r="D35" s="50">
        <v>25</v>
      </c>
      <c r="E35" s="51">
        <f t="shared" si="2"/>
        <v>28</v>
      </c>
      <c r="F35" s="51"/>
      <c r="G35" s="51"/>
      <c r="H35" s="50">
        <f t="shared" si="3"/>
        <v>0</v>
      </c>
      <c r="I35" s="50">
        <f t="shared" si="4"/>
        <v>28</v>
      </c>
      <c r="J35" s="149">
        <f t="shared" si="5"/>
        <v>14000</v>
      </c>
      <c r="K35" s="149">
        <f t="shared" si="6"/>
        <v>0</v>
      </c>
      <c r="L35" s="149">
        <f t="shared" si="7"/>
        <v>14000</v>
      </c>
      <c r="M35" s="149"/>
      <c r="N35" s="150">
        <f t="shared" si="8"/>
        <v>14000</v>
      </c>
      <c r="O35" s="50"/>
    </row>
    <row r="36" spans="1:15">
      <c r="A36" s="50">
        <v>30</v>
      </c>
      <c r="B36" s="49" t="s">
        <v>63</v>
      </c>
      <c r="C36" s="50"/>
      <c r="D36" s="50">
        <v>15</v>
      </c>
      <c r="E36" s="51">
        <f t="shared" si="2"/>
        <v>15</v>
      </c>
      <c r="F36" s="51"/>
      <c r="G36" s="51"/>
      <c r="H36" s="50">
        <f t="shared" si="3"/>
        <v>0</v>
      </c>
      <c r="I36" s="50">
        <f t="shared" si="4"/>
        <v>15</v>
      </c>
      <c r="J36" s="149">
        <f t="shared" si="5"/>
        <v>7500</v>
      </c>
      <c r="K36" s="149">
        <f t="shared" si="6"/>
        <v>0</v>
      </c>
      <c r="L36" s="149">
        <f t="shared" si="7"/>
        <v>7500</v>
      </c>
      <c r="M36" s="149"/>
      <c r="N36" s="150">
        <f t="shared" si="8"/>
        <v>7500</v>
      </c>
      <c r="O36" s="50"/>
    </row>
    <row r="37" spans="1:15">
      <c r="A37" s="50">
        <v>31</v>
      </c>
      <c r="B37" s="49" t="s">
        <v>66</v>
      </c>
      <c r="C37" s="50">
        <v>6</v>
      </c>
      <c r="D37" s="50">
        <v>46</v>
      </c>
      <c r="E37" s="51">
        <f t="shared" si="2"/>
        <v>52</v>
      </c>
      <c r="F37" s="51"/>
      <c r="G37" s="51"/>
      <c r="H37" s="50">
        <f t="shared" si="3"/>
        <v>0</v>
      </c>
      <c r="I37" s="50">
        <f t="shared" si="4"/>
        <v>52</v>
      </c>
      <c r="J37" s="149">
        <f t="shared" si="5"/>
        <v>26000</v>
      </c>
      <c r="K37" s="149">
        <f t="shared" si="6"/>
        <v>0</v>
      </c>
      <c r="L37" s="149">
        <f t="shared" si="7"/>
        <v>26000</v>
      </c>
      <c r="M37" s="149"/>
      <c r="N37" s="150">
        <f t="shared" si="8"/>
        <v>26000</v>
      </c>
      <c r="O37" s="50"/>
    </row>
    <row r="38" spans="1:15">
      <c r="A38" s="50">
        <v>32</v>
      </c>
      <c r="B38" s="49" t="s">
        <v>70</v>
      </c>
      <c r="C38" s="50">
        <v>5</v>
      </c>
      <c r="D38" s="50">
        <v>31</v>
      </c>
      <c r="E38" s="51">
        <f t="shared" si="2"/>
        <v>36</v>
      </c>
      <c r="F38" s="51"/>
      <c r="G38" s="51"/>
      <c r="H38" s="50">
        <f t="shared" si="3"/>
        <v>0</v>
      </c>
      <c r="I38" s="50">
        <f t="shared" si="4"/>
        <v>36</v>
      </c>
      <c r="J38" s="149">
        <f t="shared" si="5"/>
        <v>18000</v>
      </c>
      <c r="K38" s="149">
        <f t="shared" si="6"/>
        <v>0</v>
      </c>
      <c r="L38" s="149">
        <f t="shared" si="7"/>
        <v>18000</v>
      </c>
      <c r="M38" s="149"/>
      <c r="N38" s="150">
        <f t="shared" si="8"/>
        <v>18000</v>
      </c>
      <c r="O38" s="50"/>
    </row>
    <row r="39" spans="1:15">
      <c r="A39" s="50">
        <v>33</v>
      </c>
      <c r="B39" s="49" t="s">
        <v>72</v>
      </c>
      <c r="C39" s="50">
        <v>2</v>
      </c>
      <c r="D39" s="50">
        <v>4</v>
      </c>
      <c r="E39" s="51">
        <f t="shared" si="2"/>
        <v>6</v>
      </c>
      <c r="F39" s="51"/>
      <c r="G39" s="51"/>
      <c r="H39" s="50">
        <f t="shared" si="3"/>
        <v>0</v>
      </c>
      <c r="I39" s="50">
        <f t="shared" si="4"/>
        <v>6</v>
      </c>
      <c r="J39" s="149">
        <f t="shared" si="5"/>
        <v>3000</v>
      </c>
      <c r="K39" s="149">
        <f t="shared" si="6"/>
        <v>0</v>
      </c>
      <c r="L39" s="149">
        <f t="shared" si="7"/>
        <v>3000</v>
      </c>
      <c r="M39" s="149"/>
      <c r="N39" s="150">
        <f t="shared" si="8"/>
        <v>3000</v>
      </c>
      <c r="O39" s="50"/>
    </row>
    <row r="40" spans="1:15">
      <c r="A40" s="50">
        <v>34</v>
      </c>
      <c r="B40" s="49" t="s">
        <v>73</v>
      </c>
      <c r="C40" s="50">
        <v>9</v>
      </c>
      <c r="D40" s="50">
        <v>37</v>
      </c>
      <c r="E40" s="51">
        <f t="shared" si="2"/>
        <v>46</v>
      </c>
      <c r="F40" s="51"/>
      <c r="G40" s="51"/>
      <c r="H40" s="50">
        <f t="shared" si="3"/>
        <v>0</v>
      </c>
      <c r="I40" s="50">
        <f t="shared" si="4"/>
        <v>46</v>
      </c>
      <c r="J40" s="149">
        <f t="shared" si="5"/>
        <v>23000</v>
      </c>
      <c r="K40" s="149">
        <f t="shared" si="6"/>
        <v>0</v>
      </c>
      <c r="L40" s="149">
        <f t="shared" si="7"/>
        <v>23000</v>
      </c>
      <c r="M40" s="149"/>
      <c r="N40" s="150">
        <f t="shared" si="8"/>
        <v>23000</v>
      </c>
      <c r="O40" s="50"/>
    </row>
    <row r="41" spans="1:15">
      <c r="A41" s="50">
        <v>35</v>
      </c>
      <c r="B41" s="49" t="s">
        <v>77</v>
      </c>
      <c r="C41" s="50">
        <v>2</v>
      </c>
      <c r="D41" s="50">
        <v>6</v>
      </c>
      <c r="E41" s="51">
        <f t="shared" si="2"/>
        <v>8</v>
      </c>
      <c r="F41" s="51"/>
      <c r="G41" s="51"/>
      <c r="H41" s="50">
        <f t="shared" si="3"/>
        <v>0</v>
      </c>
      <c r="I41" s="50">
        <f t="shared" si="4"/>
        <v>8</v>
      </c>
      <c r="J41" s="149">
        <f t="shared" si="5"/>
        <v>4000</v>
      </c>
      <c r="K41" s="149">
        <f t="shared" si="6"/>
        <v>0</v>
      </c>
      <c r="L41" s="149">
        <f t="shared" si="7"/>
        <v>4000</v>
      </c>
      <c r="M41" s="149"/>
      <c r="N41" s="150">
        <f t="shared" si="8"/>
        <v>4000</v>
      </c>
      <c r="O41" s="50"/>
    </row>
    <row r="42" spans="1:15">
      <c r="A42" s="50">
        <v>36</v>
      </c>
      <c r="B42" s="49" t="s">
        <v>78</v>
      </c>
      <c r="C42" s="50">
        <v>9</v>
      </c>
      <c r="D42" s="50">
        <v>12</v>
      </c>
      <c r="E42" s="51">
        <f t="shared" si="2"/>
        <v>21</v>
      </c>
      <c r="F42" s="51"/>
      <c r="G42" s="51"/>
      <c r="H42" s="50">
        <f t="shared" si="3"/>
        <v>0</v>
      </c>
      <c r="I42" s="50">
        <f t="shared" si="4"/>
        <v>21</v>
      </c>
      <c r="J42" s="149">
        <f t="shared" si="5"/>
        <v>10500</v>
      </c>
      <c r="K42" s="149">
        <f t="shared" si="6"/>
        <v>0</v>
      </c>
      <c r="L42" s="149">
        <f t="shared" si="7"/>
        <v>10500</v>
      </c>
      <c r="M42" s="149"/>
      <c r="N42" s="150">
        <f t="shared" si="8"/>
        <v>10500</v>
      </c>
      <c r="O42" s="50"/>
    </row>
    <row r="43" spans="1:15">
      <c r="A43" s="50">
        <v>37</v>
      </c>
      <c r="B43" s="49" t="s">
        <v>81</v>
      </c>
      <c r="C43" s="50">
        <v>1</v>
      </c>
      <c r="D43" s="50">
        <v>9</v>
      </c>
      <c r="E43" s="51">
        <f t="shared" si="2"/>
        <v>10</v>
      </c>
      <c r="F43" s="51"/>
      <c r="G43" s="51"/>
      <c r="H43" s="50">
        <f t="shared" si="3"/>
        <v>0</v>
      </c>
      <c r="I43" s="50">
        <f t="shared" si="4"/>
        <v>10</v>
      </c>
      <c r="J43" s="149">
        <f t="shared" si="5"/>
        <v>5000</v>
      </c>
      <c r="K43" s="149">
        <f t="shared" si="6"/>
        <v>0</v>
      </c>
      <c r="L43" s="149">
        <f t="shared" si="7"/>
        <v>5000</v>
      </c>
      <c r="M43" s="149"/>
      <c r="N43" s="150">
        <f t="shared" si="8"/>
        <v>5000</v>
      </c>
      <c r="O43" s="50"/>
    </row>
    <row r="44" spans="1:15">
      <c r="A44" s="50">
        <v>38</v>
      </c>
      <c r="B44" s="49" t="s">
        <v>83</v>
      </c>
      <c r="C44" s="50">
        <v>6</v>
      </c>
      <c r="D44" s="50">
        <v>61</v>
      </c>
      <c r="E44" s="51">
        <f t="shared" si="2"/>
        <v>67</v>
      </c>
      <c r="F44" s="51"/>
      <c r="G44" s="51"/>
      <c r="H44" s="50">
        <f t="shared" si="3"/>
        <v>0</v>
      </c>
      <c r="I44" s="50">
        <f t="shared" si="4"/>
        <v>67</v>
      </c>
      <c r="J44" s="149">
        <f t="shared" si="5"/>
        <v>33500</v>
      </c>
      <c r="K44" s="149">
        <f t="shared" si="6"/>
        <v>0</v>
      </c>
      <c r="L44" s="149">
        <f t="shared" si="7"/>
        <v>33500</v>
      </c>
      <c r="M44" s="149"/>
      <c r="N44" s="150">
        <f t="shared" si="8"/>
        <v>33500</v>
      </c>
      <c r="O44" s="152" t="s">
        <v>176</v>
      </c>
    </row>
    <row r="45" spans="1:15">
      <c r="A45" s="50">
        <v>39</v>
      </c>
      <c r="B45" s="49" t="s">
        <v>85</v>
      </c>
      <c r="C45" s="50">
        <v>6</v>
      </c>
      <c r="D45" s="50">
        <v>15</v>
      </c>
      <c r="E45" s="51">
        <f t="shared" si="2"/>
        <v>21</v>
      </c>
      <c r="F45" s="51"/>
      <c r="G45" s="51"/>
      <c r="H45" s="50">
        <f t="shared" si="3"/>
        <v>0</v>
      </c>
      <c r="I45" s="50">
        <f t="shared" si="4"/>
        <v>21</v>
      </c>
      <c r="J45" s="149">
        <f t="shared" si="5"/>
        <v>10500</v>
      </c>
      <c r="K45" s="149">
        <f t="shared" si="6"/>
        <v>0</v>
      </c>
      <c r="L45" s="149">
        <f t="shared" si="7"/>
        <v>10500</v>
      </c>
      <c r="M45" s="149"/>
      <c r="N45" s="150">
        <f t="shared" si="8"/>
        <v>10500</v>
      </c>
      <c r="O45" s="50"/>
    </row>
    <row r="46" spans="1:15">
      <c r="A46" s="50"/>
      <c r="B46" s="51"/>
      <c r="C46" s="50"/>
      <c r="D46" s="50"/>
      <c r="E46" s="51">
        <f t="shared" ref="E46:E47" si="9">C46+D46</f>
        <v>0</v>
      </c>
      <c r="F46" s="51"/>
      <c r="G46" s="51"/>
      <c r="H46" s="50">
        <f t="shared" ref="H46:H47" si="10">F46+G46</f>
        <v>0</v>
      </c>
      <c r="I46" s="50">
        <f t="shared" ref="I46:I47" si="11">E46+H46</f>
        <v>0</v>
      </c>
      <c r="J46" s="149">
        <f t="shared" ref="J46:J47" si="12">E46*500</f>
        <v>0</v>
      </c>
      <c r="K46" s="149">
        <f t="shared" ref="K46:K47" si="13">H46*625</f>
        <v>0</v>
      </c>
      <c r="L46" s="149">
        <f t="shared" ref="L46:L47" si="14">J46+K46</f>
        <v>0</v>
      </c>
      <c r="M46" s="149"/>
      <c r="N46" s="150">
        <f t="shared" ref="N46:N47" si="15">L46</f>
        <v>0</v>
      </c>
      <c r="O46" s="50"/>
    </row>
    <row r="47" spans="1:15">
      <c r="A47" s="50"/>
      <c r="B47" s="51"/>
      <c r="C47" s="50"/>
      <c r="D47" s="50"/>
      <c r="E47" s="51">
        <f t="shared" si="9"/>
        <v>0</v>
      </c>
      <c r="F47" s="51"/>
      <c r="G47" s="51"/>
      <c r="H47" s="50">
        <f t="shared" si="10"/>
        <v>0</v>
      </c>
      <c r="I47" s="50">
        <f t="shared" si="11"/>
        <v>0</v>
      </c>
      <c r="J47" s="149">
        <f t="shared" si="12"/>
        <v>0</v>
      </c>
      <c r="K47" s="149">
        <f t="shared" si="13"/>
        <v>0</v>
      </c>
      <c r="L47" s="149">
        <f t="shared" si="14"/>
        <v>0</v>
      </c>
      <c r="M47" s="149"/>
      <c r="N47" s="150">
        <f t="shared" si="15"/>
        <v>0</v>
      </c>
      <c r="O47" s="50"/>
    </row>
    <row r="48" s="40" customFormat="1" ht="21" customHeight="1" spans="1:15">
      <c r="A48" s="138" t="s">
        <v>177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="40" customFormat="1" ht="21" customHeight="1" spans="1:15">
      <c r="A49" s="139" t="s">
        <v>178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</row>
    <row r="50" s="40" customFormat="1" ht="21" customHeight="1" spans="1:15">
      <c r="A50" s="140" t="s">
        <v>179</v>
      </c>
      <c r="B50" s="140"/>
      <c r="C50" s="141"/>
      <c r="D50" s="141"/>
      <c r="E50" s="141"/>
      <c r="F50" s="141"/>
      <c r="G50" s="141"/>
      <c r="H50" s="141"/>
      <c r="I50" s="141"/>
      <c r="J50" s="140"/>
      <c r="K50" s="141"/>
      <c r="L50" s="141"/>
      <c r="M50" s="141"/>
      <c r="N50" s="72"/>
      <c r="O50" s="72"/>
    </row>
    <row r="51" s="40" customFormat="1" ht="16.5" customHeight="1" spans="1:15">
      <c r="A51" s="140"/>
      <c r="B51" s="140"/>
      <c r="C51" s="141"/>
      <c r="D51" s="141"/>
      <c r="E51" s="141"/>
      <c r="F51" s="141"/>
      <c r="G51" s="141"/>
      <c r="H51" s="141"/>
      <c r="I51" s="141"/>
      <c r="J51" s="140"/>
      <c r="K51" s="141"/>
      <c r="L51" s="141"/>
      <c r="M51" s="141"/>
      <c r="N51" s="72"/>
      <c r="O51" s="72"/>
    </row>
    <row r="52" s="40" customFormat="1" ht="24.75" customHeight="1" spans="2:15">
      <c r="B52" s="104" t="s">
        <v>22</v>
      </c>
      <c r="C52" s="61"/>
      <c r="D52" s="62"/>
      <c r="E52" s="106"/>
      <c r="F52" s="62"/>
      <c r="G52" s="64"/>
      <c r="H52" s="63" t="s">
        <v>23</v>
      </c>
      <c r="J52" s="71"/>
      <c r="K52" s="64"/>
      <c r="L52" s="64"/>
      <c r="M52" s="70" t="s">
        <v>141</v>
      </c>
      <c r="O52" s="72"/>
    </row>
  </sheetData>
  <autoFilter ref="A5:O52">
    <extLst/>
  </autoFilter>
  <mergeCells count="16">
    <mergeCell ref="A1:O1"/>
    <mergeCell ref="A2:O2"/>
    <mergeCell ref="C3:I3"/>
    <mergeCell ref="J3:L3"/>
    <mergeCell ref="C4:E4"/>
    <mergeCell ref="F4:H4"/>
    <mergeCell ref="A48:O48"/>
    <mergeCell ref="A3:A5"/>
    <mergeCell ref="B3:B5"/>
    <mergeCell ref="I4:I5"/>
    <mergeCell ref="J4:J5"/>
    <mergeCell ref="K4:K5"/>
    <mergeCell ref="L4:L5"/>
    <mergeCell ref="M3:M5"/>
    <mergeCell ref="N3:N5"/>
    <mergeCell ref="O3:O5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"/>
  <sheetViews>
    <sheetView showZeros="0" workbookViewId="0">
      <selection activeCell="K8" sqref="K8"/>
    </sheetView>
  </sheetViews>
  <sheetFormatPr defaultColWidth="9" defaultRowHeight="13.5"/>
  <cols>
    <col min="1" max="1" width="5.875" style="74" customWidth="1"/>
    <col min="2" max="2" width="14.125" style="74" customWidth="1"/>
    <col min="3" max="3" width="7.875" style="74" customWidth="1"/>
    <col min="4" max="4" width="7.375" style="74" customWidth="1"/>
    <col min="5" max="5" width="9" style="74"/>
    <col min="6" max="6" width="11.625" style="103" customWidth="1"/>
    <col min="7" max="7" width="10.375" style="74" customWidth="1"/>
    <col min="8" max="8" width="12.75" style="74" customWidth="1"/>
    <col min="9" max="9" width="9" style="74"/>
    <col min="10" max="10" width="12.25" style="74" customWidth="1"/>
    <col min="11" max="11" width="22.375" style="76" customWidth="1"/>
    <col min="12" max="16384" width="9" style="74"/>
  </cols>
  <sheetData>
    <row r="1" ht="30" customHeight="1" spans="1:11">
      <c r="A1" s="110" t="s">
        <v>180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26.25" customHeight="1" spans="1:11">
      <c r="A2" s="43" t="s">
        <v>181</v>
      </c>
      <c r="B2" s="111"/>
      <c r="C2" s="112"/>
      <c r="D2" s="112"/>
      <c r="E2" s="112"/>
      <c r="F2" s="113"/>
      <c r="G2" s="114" t="s">
        <v>182</v>
      </c>
      <c r="H2" s="114"/>
      <c r="I2" s="112"/>
      <c r="J2" s="114" t="s">
        <v>183</v>
      </c>
      <c r="K2" s="122"/>
    </row>
    <row r="3" ht="25.5" customHeight="1" spans="1:11">
      <c r="A3" s="115" t="s">
        <v>4</v>
      </c>
      <c r="B3" s="115" t="s">
        <v>5</v>
      </c>
      <c r="C3" s="116" t="s">
        <v>184</v>
      </c>
      <c r="D3" s="116"/>
      <c r="E3" s="116"/>
      <c r="F3" s="116" t="s">
        <v>185</v>
      </c>
      <c r="G3" s="116"/>
      <c r="H3" s="116"/>
      <c r="I3" s="123" t="s">
        <v>147</v>
      </c>
      <c r="J3" s="123" t="s">
        <v>148</v>
      </c>
      <c r="K3" s="124" t="s">
        <v>13</v>
      </c>
    </row>
    <row r="4" ht="25.5" customHeight="1" spans="1:11">
      <c r="A4" s="115"/>
      <c r="B4" s="115"/>
      <c r="C4" s="115" t="s">
        <v>149</v>
      </c>
      <c r="D4" s="115" t="s">
        <v>150</v>
      </c>
      <c r="E4" s="115" t="s">
        <v>17</v>
      </c>
      <c r="F4" s="83" t="s">
        <v>149</v>
      </c>
      <c r="G4" s="117" t="s">
        <v>150</v>
      </c>
      <c r="H4" s="115" t="s">
        <v>17</v>
      </c>
      <c r="I4" s="123"/>
      <c r="J4" s="123"/>
      <c r="K4" s="124"/>
    </row>
    <row r="5" ht="15" customHeight="1" spans="1:12">
      <c r="A5" s="118"/>
      <c r="B5" s="118" t="s">
        <v>17</v>
      </c>
      <c r="C5" s="118">
        <f>SUM(C6:C87)</f>
        <v>2735</v>
      </c>
      <c r="D5" s="118">
        <f t="shared" ref="D5:J5" si="0">SUM(D6:D87)</f>
        <v>1113</v>
      </c>
      <c r="E5" s="118">
        <f t="shared" si="0"/>
        <v>3848</v>
      </c>
      <c r="F5" s="118">
        <f t="shared" si="0"/>
        <v>683750</v>
      </c>
      <c r="G5" s="118">
        <f t="shared" si="0"/>
        <v>347812.5</v>
      </c>
      <c r="H5" s="118">
        <f t="shared" si="0"/>
        <v>1031562.5</v>
      </c>
      <c r="I5" s="118">
        <f t="shared" si="0"/>
        <v>0</v>
      </c>
      <c r="J5" s="125">
        <f t="shared" si="0"/>
        <v>1031562.5</v>
      </c>
      <c r="K5" s="126"/>
      <c r="L5" s="127"/>
    </row>
    <row r="6" ht="15" customHeight="1" spans="1:12">
      <c r="A6" s="119">
        <v>1</v>
      </c>
      <c r="B6" s="56" t="s">
        <v>49</v>
      </c>
      <c r="C6" s="86">
        <v>23</v>
      </c>
      <c r="D6" s="119"/>
      <c r="E6" s="119">
        <f>C6+D6</f>
        <v>23</v>
      </c>
      <c r="F6" s="120">
        <f>C6*250</f>
        <v>5750</v>
      </c>
      <c r="G6" s="120">
        <f>D6*312.5</f>
        <v>0</v>
      </c>
      <c r="H6" s="120">
        <f>F6+G6</f>
        <v>5750</v>
      </c>
      <c r="I6" s="119"/>
      <c r="J6" s="128">
        <f>H6+I6</f>
        <v>5750</v>
      </c>
      <c r="K6" s="129"/>
      <c r="L6" s="127"/>
    </row>
    <row r="7" ht="15" customHeight="1" spans="1:12">
      <c r="A7" s="119">
        <v>2</v>
      </c>
      <c r="B7" s="56" t="s">
        <v>28</v>
      </c>
      <c r="C7" s="86">
        <v>11</v>
      </c>
      <c r="D7" s="86">
        <v>1</v>
      </c>
      <c r="E7" s="119">
        <f t="shared" ref="E7:E70" si="1">C7+D7</f>
        <v>12</v>
      </c>
      <c r="F7" s="120">
        <f t="shared" ref="F7:F70" si="2">C7*250</f>
        <v>2750</v>
      </c>
      <c r="G7" s="120">
        <f t="shared" ref="G7:G70" si="3">D7*312.5</f>
        <v>312.5</v>
      </c>
      <c r="H7" s="120">
        <f t="shared" ref="H7:H70" si="4">F7+G7</f>
        <v>3062.5</v>
      </c>
      <c r="I7" s="119"/>
      <c r="J7" s="128">
        <f t="shared" ref="J7:J70" si="5">H7+I7</f>
        <v>3062.5</v>
      </c>
      <c r="K7" s="129"/>
      <c r="L7" s="127"/>
    </row>
    <row r="8" ht="15" customHeight="1" spans="1:12">
      <c r="A8" s="119">
        <v>3</v>
      </c>
      <c r="B8" s="56" t="s">
        <v>35</v>
      </c>
      <c r="C8" s="86">
        <v>68</v>
      </c>
      <c r="D8" s="119"/>
      <c r="E8" s="119">
        <f t="shared" si="1"/>
        <v>68</v>
      </c>
      <c r="F8" s="120">
        <f t="shared" si="2"/>
        <v>17000</v>
      </c>
      <c r="G8" s="120">
        <f t="shared" si="3"/>
        <v>0</v>
      </c>
      <c r="H8" s="120">
        <f t="shared" si="4"/>
        <v>17000</v>
      </c>
      <c r="I8" s="119"/>
      <c r="J8" s="128">
        <f t="shared" si="5"/>
        <v>17000</v>
      </c>
      <c r="K8" s="129"/>
      <c r="L8" s="127"/>
    </row>
    <row r="9" ht="15" customHeight="1" spans="1:12">
      <c r="A9" s="119">
        <v>4</v>
      </c>
      <c r="B9" s="56" t="s">
        <v>31</v>
      </c>
      <c r="C9" s="86">
        <v>20</v>
      </c>
      <c r="D9" s="119"/>
      <c r="E9" s="119">
        <f t="shared" si="1"/>
        <v>20</v>
      </c>
      <c r="F9" s="120">
        <f t="shared" si="2"/>
        <v>5000</v>
      </c>
      <c r="G9" s="120">
        <f t="shared" si="3"/>
        <v>0</v>
      </c>
      <c r="H9" s="120">
        <f t="shared" si="4"/>
        <v>5000</v>
      </c>
      <c r="I9" s="119"/>
      <c r="J9" s="128">
        <f t="shared" si="5"/>
        <v>5000</v>
      </c>
      <c r="K9" s="129"/>
      <c r="L9" s="127"/>
    </row>
    <row r="10" ht="15" customHeight="1" spans="1:12">
      <c r="A10" s="119">
        <v>5</v>
      </c>
      <c r="B10" s="56" t="s">
        <v>29</v>
      </c>
      <c r="C10" s="86">
        <f>49+5</f>
        <v>54</v>
      </c>
      <c r="D10" s="119"/>
      <c r="E10" s="119">
        <f t="shared" si="1"/>
        <v>54</v>
      </c>
      <c r="F10" s="120">
        <f t="shared" si="2"/>
        <v>13500</v>
      </c>
      <c r="G10" s="120">
        <f t="shared" si="3"/>
        <v>0</v>
      </c>
      <c r="H10" s="120">
        <f t="shared" si="4"/>
        <v>13500</v>
      </c>
      <c r="I10" s="119"/>
      <c r="J10" s="128">
        <f t="shared" si="5"/>
        <v>13500</v>
      </c>
      <c r="K10" s="130" t="s">
        <v>186</v>
      </c>
      <c r="L10" s="127"/>
    </row>
    <row r="11" ht="15" customHeight="1" spans="1:12">
      <c r="A11" s="119">
        <v>6</v>
      </c>
      <c r="B11" s="56" t="s">
        <v>32</v>
      </c>
      <c r="C11" s="86">
        <f>50+3</f>
        <v>53</v>
      </c>
      <c r="D11" s="119"/>
      <c r="E11" s="119">
        <f t="shared" si="1"/>
        <v>53</v>
      </c>
      <c r="F11" s="120">
        <f t="shared" si="2"/>
        <v>13250</v>
      </c>
      <c r="G11" s="120">
        <f t="shared" si="3"/>
        <v>0</v>
      </c>
      <c r="H11" s="120">
        <f t="shared" si="4"/>
        <v>13250</v>
      </c>
      <c r="I11" s="119"/>
      <c r="J11" s="128">
        <f t="shared" si="5"/>
        <v>13250</v>
      </c>
      <c r="K11" s="130" t="s">
        <v>187</v>
      </c>
      <c r="L11" s="127"/>
    </row>
    <row r="12" ht="15" customHeight="1" spans="1:12">
      <c r="A12" s="119">
        <v>7</v>
      </c>
      <c r="B12" s="56" t="s">
        <v>34</v>
      </c>
      <c r="C12" s="86">
        <v>27</v>
      </c>
      <c r="D12" s="119"/>
      <c r="E12" s="119">
        <f t="shared" si="1"/>
        <v>27</v>
      </c>
      <c r="F12" s="120">
        <f t="shared" si="2"/>
        <v>6750</v>
      </c>
      <c r="G12" s="120">
        <f t="shared" si="3"/>
        <v>0</v>
      </c>
      <c r="H12" s="120">
        <f t="shared" si="4"/>
        <v>6750</v>
      </c>
      <c r="I12" s="119"/>
      <c r="J12" s="128">
        <f t="shared" si="5"/>
        <v>6750</v>
      </c>
      <c r="K12" s="129"/>
      <c r="L12" s="127"/>
    </row>
    <row r="13" ht="15" customHeight="1" spans="1:12">
      <c r="A13" s="119">
        <v>8</v>
      </c>
      <c r="B13" s="56" t="s">
        <v>39</v>
      </c>
      <c r="C13" s="86">
        <f>29+14+12</f>
        <v>55</v>
      </c>
      <c r="D13" s="86"/>
      <c r="E13" s="119">
        <f t="shared" si="1"/>
        <v>55</v>
      </c>
      <c r="F13" s="120">
        <f t="shared" si="2"/>
        <v>13750</v>
      </c>
      <c r="G13" s="120">
        <f t="shared" si="3"/>
        <v>0</v>
      </c>
      <c r="H13" s="120">
        <f t="shared" si="4"/>
        <v>13750</v>
      </c>
      <c r="I13" s="119"/>
      <c r="J13" s="128">
        <f t="shared" si="5"/>
        <v>13750</v>
      </c>
      <c r="K13" s="129" t="s">
        <v>188</v>
      </c>
      <c r="L13" s="127"/>
    </row>
    <row r="14" ht="15" customHeight="1" spans="1:12">
      <c r="A14" s="119">
        <v>9</v>
      </c>
      <c r="B14" s="56" t="s">
        <v>36</v>
      </c>
      <c r="C14" s="86">
        <v>30</v>
      </c>
      <c r="D14" s="121"/>
      <c r="E14" s="119">
        <f t="shared" si="1"/>
        <v>30</v>
      </c>
      <c r="F14" s="120">
        <f t="shared" si="2"/>
        <v>7500</v>
      </c>
      <c r="G14" s="120">
        <f t="shared" si="3"/>
        <v>0</v>
      </c>
      <c r="H14" s="120">
        <f t="shared" si="4"/>
        <v>7500</v>
      </c>
      <c r="I14" s="119"/>
      <c r="J14" s="128">
        <f t="shared" si="5"/>
        <v>7500</v>
      </c>
      <c r="K14" s="129"/>
      <c r="L14" s="127"/>
    </row>
    <row r="15" ht="15" customHeight="1" spans="1:12">
      <c r="A15" s="119">
        <v>10</v>
      </c>
      <c r="B15" s="56" t="s">
        <v>37</v>
      </c>
      <c r="C15" s="86">
        <v>67</v>
      </c>
      <c r="D15" s="119"/>
      <c r="E15" s="119">
        <f t="shared" si="1"/>
        <v>67</v>
      </c>
      <c r="F15" s="120">
        <f t="shared" si="2"/>
        <v>16750</v>
      </c>
      <c r="G15" s="120">
        <f t="shared" si="3"/>
        <v>0</v>
      </c>
      <c r="H15" s="120">
        <f t="shared" si="4"/>
        <v>16750</v>
      </c>
      <c r="I15" s="119"/>
      <c r="J15" s="128">
        <f t="shared" si="5"/>
        <v>16750</v>
      </c>
      <c r="K15" s="129"/>
      <c r="L15" s="127"/>
    </row>
    <row r="16" ht="15" customHeight="1" spans="1:12">
      <c r="A16" s="119">
        <v>11</v>
      </c>
      <c r="B16" s="56" t="s">
        <v>38</v>
      </c>
      <c r="C16" s="86">
        <v>7</v>
      </c>
      <c r="D16" s="119"/>
      <c r="E16" s="119">
        <f t="shared" si="1"/>
        <v>7</v>
      </c>
      <c r="F16" s="120">
        <f t="shared" si="2"/>
        <v>1750</v>
      </c>
      <c r="G16" s="120">
        <f t="shared" si="3"/>
        <v>0</v>
      </c>
      <c r="H16" s="120">
        <f t="shared" si="4"/>
        <v>1750</v>
      </c>
      <c r="I16" s="119"/>
      <c r="J16" s="128">
        <f t="shared" si="5"/>
        <v>1750</v>
      </c>
      <c r="K16" s="129"/>
      <c r="L16" s="127"/>
    </row>
    <row r="17" ht="15" customHeight="1" spans="1:12">
      <c r="A17" s="119">
        <v>12</v>
      </c>
      <c r="B17" s="56" t="s">
        <v>159</v>
      </c>
      <c r="C17" s="86">
        <v>52</v>
      </c>
      <c r="D17" s="119">
        <v>36</v>
      </c>
      <c r="E17" s="119">
        <f t="shared" si="1"/>
        <v>88</v>
      </c>
      <c r="F17" s="120">
        <f t="shared" si="2"/>
        <v>13000</v>
      </c>
      <c r="G17" s="120">
        <f t="shared" si="3"/>
        <v>11250</v>
      </c>
      <c r="H17" s="120">
        <f t="shared" si="4"/>
        <v>24250</v>
      </c>
      <c r="I17" s="119"/>
      <c r="J17" s="128">
        <f t="shared" si="5"/>
        <v>24250</v>
      </c>
      <c r="K17" s="129"/>
      <c r="L17" s="127"/>
    </row>
    <row r="18" ht="15" customHeight="1" spans="1:12">
      <c r="A18" s="119">
        <v>13</v>
      </c>
      <c r="B18" s="56" t="s">
        <v>44</v>
      </c>
      <c r="C18" s="86">
        <v>60</v>
      </c>
      <c r="D18" s="119"/>
      <c r="E18" s="119">
        <f t="shared" si="1"/>
        <v>60</v>
      </c>
      <c r="F18" s="120">
        <f t="shared" si="2"/>
        <v>15000</v>
      </c>
      <c r="G18" s="120">
        <f t="shared" si="3"/>
        <v>0</v>
      </c>
      <c r="H18" s="120">
        <f t="shared" si="4"/>
        <v>15000</v>
      </c>
      <c r="I18" s="119"/>
      <c r="J18" s="128">
        <f t="shared" si="5"/>
        <v>15000</v>
      </c>
      <c r="K18" s="130"/>
      <c r="L18" s="127"/>
    </row>
    <row r="19" ht="15" customHeight="1" spans="1:12">
      <c r="A19" s="119">
        <v>14</v>
      </c>
      <c r="B19" s="56" t="s">
        <v>43</v>
      </c>
      <c r="C19" s="86">
        <v>22</v>
      </c>
      <c r="D19" s="119"/>
      <c r="E19" s="119">
        <f t="shared" si="1"/>
        <v>22</v>
      </c>
      <c r="F19" s="120">
        <f t="shared" si="2"/>
        <v>5500</v>
      </c>
      <c r="G19" s="120">
        <f t="shared" si="3"/>
        <v>0</v>
      </c>
      <c r="H19" s="120">
        <f t="shared" si="4"/>
        <v>5500</v>
      </c>
      <c r="I19" s="119"/>
      <c r="J19" s="128">
        <f t="shared" si="5"/>
        <v>5500</v>
      </c>
      <c r="K19" s="130"/>
      <c r="L19" s="127"/>
    </row>
    <row r="20" ht="15" customHeight="1" spans="1:12">
      <c r="A20" s="119">
        <v>15</v>
      </c>
      <c r="B20" s="56" t="s">
        <v>189</v>
      </c>
      <c r="C20" s="86">
        <v>69</v>
      </c>
      <c r="D20" s="119"/>
      <c r="E20" s="119">
        <f t="shared" si="1"/>
        <v>69</v>
      </c>
      <c r="F20" s="120">
        <f t="shared" si="2"/>
        <v>17250</v>
      </c>
      <c r="G20" s="120">
        <f t="shared" si="3"/>
        <v>0</v>
      </c>
      <c r="H20" s="120">
        <f t="shared" si="4"/>
        <v>17250</v>
      </c>
      <c r="I20" s="119"/>
      <c r="J20" s="128">
        <f t="shared" si="5"/>
        <v>17250</v>
      </c>
      <c r="K20" s="129"/>
      <c r="L20" s="127"/>
    </row>
    <row r="21" ht="15" customHeight="1" spans="1:12">
      <c r="A21" s="119">
        <v>16</v>
      </c>
      <c r="B21" s="56" t="s">
        <v>45</v>
      </c>
      <c r="C21" s="86">
        <v>25</v>
      </c>
      <c r="D21" s="119"/>
      <c r="E21" s="119">
        <f t="shared" si="1"/>
        <v>25</v>
      </c>
      <c r="F21" s="120">
        <f t="shared" si="2"/>
        <v>6250</v>
      </c>
      <c r="G21" s="120">
        <f t="shared" si="3"/>
        <v>0</v>
      </c>
      <c r="H21" s="120">
        <f t="shared" si="4"/>
        <v>6250</v>
      </c>
      <c r="I21" s="119"/>
      <c r="J21" s="128">
        <f t="shared" si="5"/>
        <v>6250</v>
      </c>
      <c r="K21" s="130"/>
      <c r="L21" s="127"/>
    </row>
    <row r="22" ht="15" customHeight="1" spans="1:12">
      <c r="A22" s="119">
        <v>17</v>
      </c>
      <c r="B22" s="56" t="s">
        <v>46</v>
      </c>
      <c r="C22" s="86">
        <f>87+13+4</f>
        <v>104</v>
      </c>
      <c r="D22" s="119"/>
      <c r="E22" s="119">
        <f t="shared" si="1"/>
        <v>104</v>
      </c>
      <c r="F22" s="120">
        <f t="shared" si="2"/>
        <v>26000</v>
      </c>
      <c r="G22" s="120">
        <f t="shared" si="3"/>
        <v>0</v>
      </c>
      <c r="H22" s="120">
        <f t="shared" si="4"/>
        <v>26000</v>
      </c>
      <c r="I22" s="119"/>
      <c r="J22" s="128">
        <f t="shared" si="5"/>
        <v>26000</v>
      </c>
      <c r="K22" s="56" t="s">
        <v>190</v>
      </c>
      <c r="L22" s="127"/>
    </row>
    <row r="23" ht="15" customHeight="1" spans="1:12">
      <c r="A23" s="119">
        <v>18</v>
      </c>
      <c r="B23" s="56" t="s">
        <v>48</v>
      </c>
      <c r="C23" s="86">
        <v>45</v>
      </c>
      <c r="D23" s="119"/>
      <c r="E23" s="119">
        <f t="shared" si="1"/>
        <v>45</v>
      </c>
      <c r="F23" s="120">
        <f t="shared" si="2"/>
        <v>11250</v>
      </c>
      <c r="G23" s="120">
        <f t="shared" si="3"/>
        <v>0</v>
      </c>
      <c r="H23" s="120">
        <f t="shared" si="4"/>
        <v>11250</v>
      </c>
      <c r="I23" s="119"/>
      <c r="J23" s="128">
        <f t="shared" si="5"/>
        <v>11250</v>
      </c>
      <c r="K23" s="129"/>
      <c r="L23" s="127"/>
    </row>
    <row r="24" ht="15" customHeight="1" spans="1:12">
      <c r="A24" s="119">
        <v>19</v>
      </c>
      <c r="B24" s="56" t="s">
        <v>50</v>
      </c>
      <c r="C24" s="86">
        <v>75</v>
      </c>
      <c r="D24" s="119"/>
      <c r="E24" s="119">
        <f t="shared" si="1"/>
        <v>75</v>
      </c>
      <c r="F24" s="120">
        <f t="shared" si="2"/>
        <v>18750</v>
      </c>
      <c r="G24" s="120">
        <f t="shared" si="3"/>
        <v>0</v>
      </c>
      <c r="H24" s="120">
        <f t="shared" si="4"/>
        <v>18750</v>
      </c>
      <c r="I24" s="119"/>
      <c r="J24" s="128">
        <f t="shared" si="5"/>
        <v>18750</v>
      </c>
      <c r="K24" s="129"/>
      <c r="L24" s="127"/>
    </row>
    <row r="25" ht="15" customHeight="1" spans="1:12">
      <c r="A25" s="119">
        <v>20</v>
      </c>
      <c r="B25" s="56" t="s">
        <v>51</v>
      </c>
      <c r="C25" s="86">
        <v>68</v>
      </c>
      <c r="D25" s="119"/>
      <c r="E25" s="119">
        <f t="shared" si="1"/>
        <v>68</v>
      </c>
      <c r="F25" s="120">
        <f t="shared" si="2"/>
        <v>17000</v>
      </c>
      <c r="G25" s="120">
        <f t="shared" si="3"/>
        <v>0</v>
      </c>
      <c r="H25" s="120">
        <f t="shared" si="4"/>
        <v>17000</v>
      </c>
      <c r="I25" s="119"/>
      <c r="J25" s="128">
        <f t="shared" si="5"/>
        <v>17000</v>
      </c>
      <c r="K25" s="129"/>
      <c r="L25" s="127"/>
    </row>
    <row r="26" ht="15" customHeight="1" spans="1:12">
      <c r="A26" s="119">
        <v>21</v>
      </c>
      <c r="B26" s="56" t="s">
        <v>52</v>
      </c>
      <c r="C26" s="86">
        <v>127</v>
      </c>
      <c r="D26" s="119"/>
      <c r="E26" s="119">
        <f t="shared" si="1"/>
        <v>127</v>
      </c>
      <c r="F26" s="120">
        <f t="shared" si="2"/>
        <v>31750</v>
      </c>
      <c r="G26" s="120">
        <f t="shared" si="3"/>
        <v>0</v>
      </c>
      <c r="H26" s="120">
        <f t="shared" si="4"/>
        <v>31750</v>
      </c>
      <c r="I26" s="119"/>
      <c r="J26" s="128">
        <f t="shared" si="5"/>
        <v>31750</v>
      </c>
      <c r="K26" s="129"/>
      <c r="L26" s="127"/>
    </row>
    <row r="27" ht="15" customHeight="1" spans="1:12">
      <c r="A27" s="119">
        <v>22</v>
      </c>
      <c r="B27" s="56" t="s">
        <v>91</v>
      </c>
      <c r="C27" s="86">
        <v>5</v>
      </c>
      <c r="D27" s="119"/>
      <c r="E27" s="119">
        <f t="shared" si="1"/>
        <v>5</v>
      </c>
      <c r="F27" s="120">
        <f t="shared" si="2"/>
        <v>1250</v>
      </c>
      <c r="G27" s="120">
        <f t="shared" si="3"/>
        <v>0</v>
      </c>
      <c r="H27" s="120">
        <f t="shared" si="4"/>
        <v>1250</v>
      </c>
      <c r="I27" s="119"/>
      <c r="J27" s="128">
        <f t="shared" si="5"/>
        <v>1250</v>
      </c>
      <c r="K27" s="129"/>
      <c r="L27" s="127"/>
    </row>
    <row r="28" ht="15" customHeight="1" spans="1:12">
      <c r="A28" s="119">
        <v>23</v>
      </c>
      <c r="B28" s="56" t="s">
        <v>53</v>
      </c>
      <c r="C28" s="86">
        <v>21</v>
      </c>
      <c r="D28" s="119"/>
      <c r="E28" s="119">
        <f t="shared" si="1"/>
        <v>21</v>
      </c>
      <c r="F28" s="120">
        <f t="shared" si="2"/>
        <v>5250</v>
      </c>
      <c r="G28" s="120">
        <f t="shared" si="3"/>
        <v>0</v>
      </c>
      <c r="H28" s="120">
        <f t="shared" si="4"/>
        <v>5250</v>
      </c>
      <c r="I28" s="119"/>
      <c r="J28" s="128">
        <f t="shared" si="5"/>
        <v>5250</v>
      </c>
      <c r="K28" s="129"/>
      <c r="L28" s="127"/>
    </row>
    <row r="29" ht="15" customHeight="1" spans="1:12">
      <c r="A29" s="119">
        <v>24</v>
      </c>
      <c r="B29" s="56" t="s">
        <v>54</v>
      </c>
      <c r="C29" s="86">
        <v>49</v>
      </c>
      <c r="D29" s="119"/>
      <c r="E29" s="119">
        <f t="shared" si="1"/>
        <v>49</v>
      </c>
      <c r="F29" s="120">
        <f t="shared" si="2"/>
        <v>12250</v>
      </c>
      <c r="G29" s="120">
        <f t="shared" si="3"/>
        <v>0</v>
      </c>
      <c r="H29" s="120">
        <f t="shared" si="4"/>
        <v>12250</v>
      </c>
      <c r="I29" s="119"/>
      <c r="J29" s="128">
        <f t="shared" si="5"/>
        <v>12250</v>
      </c>
      <c r="K29" s="129"/>
      <c r="L29" s="127"/>
    </row>
    <row r="30" ht="15" customHeight="1" spans="1:12">
      <c r="A30" s="119">
        <v>25</v>
      </c>
      <c r="B30" s="56" t="s">
        <v>55</v>
      </c>
      <c r="C30" s="86">
        <f>18+7</f>
        <v>25</v>
      </c>
      <c r="D30" s="119"/>
      <c r="E30" s="119">
        <f t="shared" si="1"/>
        <v>25</v>
      </c>
      <c r="F30" s="120">
        <f t="shared" si="2"/>
        <v>6250</v>
      </c>
      <c r="G30" s="120">
        <f t="shared" si="3"/>
        <v>0</v>
      </c>
      <c r="H30" s="120">
        <f t="shared" si="4"/>
        <v>6250</v>
      </c>
      <c r="I30" s="119"/>
      <c r="J30" s="128">
        <f t="shared" si="5"/>
        <v>6250</v>
      </c>
      <c r="K30" s="129" t="s">
        <v>191</v>
      </c>
      <c r="L30" s="127"/>
    </row>
    <row r="31" ht="15" customHeight="1" spans="1:12">
      <c r="A31" s="119">
        <v>26</v>
      </c>
      <c r="B31" s="56" t="s">
        <v>56</v>
      </c>
      <c r="C31" s="86">
        <f>121+14</f>
        <v>135</v>
      </c>
      <c r="D31" s="119"/>
      <c r="E31" s="119">
        <f t="shared" si="1"/>
        <v>135</v>
      </c>
      <c r="F31" s="120">
        <f t="shared" si="2"/>
        <v>33750</v>
      </c>
      <c r="G31" s="120">
        <f t="shared" si="3"/>
        <v>0</v>
      </c>
      <c r="H31" s="120">
        <f t="shared" si="4"/>
        <v>33750</v>
      </c>
      <c r="I31" s="119"/>
      <c r="J31" s="128">
        <f t="shared" si="5"/>
        <v>33750</v>
      </c>
      <c r="K31" s="129" t="s">
        <v>192</v>
      </c>
      <c r="L31" s="127"/>
    </row>
    <row r="32" ht="15" customHeight="1" spans="1:12">
      <c r="A32" s="119">
        <v>27</v>
      </c>
      <c r="B32" s="56" t="s">
        <v>193</v>
      </c>
      <c r="C32" s="86">
        <v>20</v>
      </c>
      <c r="D32" s="119"/>
      <c r="E32" s="119">
        <f t="shared" si="1"/>
        <v>20</v>
      </c>
      <c r="F32" s="120">
        <f t="shared" si="2"/>
        <v>5000</v>
      </c>
      <c r="G32" s="120">
        <f t="shared" si="3"/>
        <v>0</v>
      </c>
      <c r="H32" s="120">
        <f t="shared" si="4"/>
        <v>5000</v>
      </c>
      <c r="I32" s="119"/>
      <c r="J32" s="128">
        <f t="shared" si="5"/>
        <v>5000</v>
      </c>
      <c r="K32" s="130"/>
      <c r="L32" s="127"/>
    </row>
    <row r="33" ht="15" customHeight="1" spans="1:12">
      <c r="A33" s="119">
        <v>28</v>
      </c>
      <c r="B33" s="56" t="s">
        <v>57</v>
      </c>
      <c r="C33" s="86">
        <v>22</v>
      </c>
      <c r="D33" s="119"/>
      <c r="E33" s="119">
        <f t="shared" si="1"/>
        <v>22</v>
      </c>
      <c r="F33" s="120">
        <f t="shared" si="2"/>
        <v>5500</v>
      </c>
      <c r="G33" s="120">
        <f t="shared" si="3"/>
        <v>0</v>
      </c>
      <c r="H33" s="120">
        <f t="shared" si="4"/>
        <v>5500</v>
      </c>
      <c r="I33" s="119"/>
      <c r="J33" s="128">
        <f t="shared" si="5"/>
        <v>5500</v>
      </c>
      <c r="K33" s="130"/>
      <c r="L33" s="127"/>
    </row>
    <row r="34" ht="15" customHeight="1" spans="1:12">
      <c r="A34" s="119">
        <v>29</v>
      </c>
      <c r="B34" s="56" t="s">
        <v>67</v>
      </c>
      <c r="C34" s="86">
        <v>31</v>
      </c>
      <c r="D34" s="119"/>
      <c r="E34" s="119">
        <f t="shared" si="1"/>
        <v>31</v>
      </c>
      <c r="F34" s="120">
        <f t="shared" si="2"/>
        <v>7750</v>
      </c>
      <c r="G34" s="120">
        <f t="shared" si="3"/>
        <v>0</v>
      </c>
      <c r="H34" s="120">
        <f t="shared" si="4"/>
        <v>7750</v>
      </c>
      <c r="I34" s="119"/>
      <c r="J34" s="128">
        <f t="shared" si="5"/>
        <v>7750</v>
      </c>
      <c r="K34" s="130"/>
      <c r="L34" s="127"/>
    </row>
    <row r="35" ht="15" customHeight="1" spans="1:12">
      <c r="A35" s="119">
        <v>30</v>
      </c>
      <c r="B35" s="56" t="s">
        <v>58</v>
      </c>
      <c r="C35" s="86">
        <v>29</v>
      </c>
      <c r="D35" s="119"/>
      <c r="E35" s="119">
        <f t="shared" si="1"/>
        <v>29</v>
      </c>
      <c r="F35" s="120">
        <f t="shared" si="2"/>
        <v>7250</v>
      </c>
      <c r="G35" s="120">
        <f t="shared" si="3"/>
        <v>0</v>
      </c>
      <c r="H35" s="120">
        <f t="shared" si="4"/>
        <v>7250</v>
      </c>
      <c r="I35" s="119"/>
      <c r="J35" s="128">
        <f t="shared" si="5"/>
        <v>7250</v>
      </c>
      <c r="K35" s="129"/>
      <c r="L35" s="127"/>
    </row>
    <row r="36" ht="15" customHeight="1" spans="1:12">
      <c r="A36" s="119">
        <v>31</v>
      </c>
      <c r="B36" s="56" t="s">
        <v>59</v>
      </c>
      <c r="C36" s="86">
        <f>34+26+5</f>
        <v>65</v>
      </c>
      <c r="D36" s="119"/>
      <c r="E36" s="119">
        <f t="shared" si="1"/>
        <v>65</v>
      </c>
      <c r="F36" s="120">
        <f t="shared" si="2"/>
        <v>16250</v>
      </c>
      <c r="G36" s="120">
        <f t="shared" si="3"/>
        <v>0</v>
      </c>
      <c r="H36" s="120">
        <f t="shared" si="4"/>
        <v>16250</v>
      </c>
      <c r="I36" s="119">
        <v>250</v>
      </c>
      <c r="J36" s="128">
        <f t="shared" si="5"/>
        <v>16500</v>
      </c>
      <c r="K36" s="129" t="s">
        <v>194</v>
      </c>
      <c r="L36" s="127"/>
    </row>
    <row r="37" ht="15" customHeight="1" spans="1:12">
      <c r="A37" s="119">
        <v>32</v>
      </c>
      <c r="B37" s="56" t="s">
        <v>61</v>
      </c>
      <c r="C37" s="86">
        <v>47</v>
      </c>
      <c r="D37" s="119"/>
      <c r="E37" s="119">
        <f t="shared" si="1"/>
        <v>47</v>
      </c>
      <c r="F37" s="120">
        <f t="shared" si="2"/>
        <v>11750</v>
      </c>
      <c r="G37" s="120">
        <f t="shared" si="3"/>
        <v>0</v>
      </c>
      <c r="H37" s="120">
        <f t="shared" si="4"/>
        <v>11750</v>
      </c>
      <c r="I37" s="119"/>
      <c r="J37" s="128">
        <f t="shared" si="5"/>
        <v>11750</v>
      </c>
      <c r="K37" s="129"/>
      <c r="L37" s="127"/>
    </row>
    <row r="38" ht="15" customHeight="1" spans="1:12">
      <c r="A38" s="119">
        <v>33</v>
      </c>
      <c r="B38" s="56" t="s">
        <v>62</v>
      </c>
      <c r="C38" s="86">
        <v>38</v>
      </c>
      <c r="D38" s="119"/>
      <c r="E38" s="119">
        <f t="shared" si="1"/>
        <v>38</v>
      </c>
      <c r="F38" s="120">
        <f t="shared" si="2"/>
        <v>9500</v>
      </c>
      <c r="G38" s="120">
        <f t="shared" si="3"/>
        <v>0</v>
      </c>
      <c r="H38" s="120">
        <f t="shared" si="4"/>
        <v>9500</v>
      </c>
      <c r="I38" s="119"/>
      <c r="J38" s="128">
        <f t="shared" si="5"/>
        <v>9500</v>
      </c>
      <c r="K38" s="129"/>
      <c r="L38" s="127"/>
    </row>
    <row r="39" ht="15" customHeight="1" spans="1:12">
      <c r="A39" s="119">
        <v>34</v>
      </c>
      <c r="B39" s="56" t="s">
        <v>63</v>
      </c>
      <c r="C39" s="86">
        <v>60</v>
      </c>
      <c r="D39" s="119"/>
      <c r="E39" s="119">
        <f t="shared" si="1"/>
        <v>60</v>
      </c>
      <c r="F39" s="120">
        <f t="shared" si="2"/>
        <v>15000</v>
      </c>
      <c r="G39" s="120">
        <f t="shared" si="3"/>
        <v>0</v>
      </c>
      <c r="H39" s="120">
        <f t="shared" si="4"/>
        <v>15000</v>
      </c>
      <c r="I39" s="119"/>
      <c r="J39" s="128">
        <f t="shared" si="5"/>
        <v>15000</v>
      </c>
      <c r="K39" s="129"/>
      <c r="L39" s="127"/>
    </row>
    <row r="40" ht="15" customHeight="1" spans="1:12">
      <c r="A40" s="119">
        <v>35</v>
      </c>
      <c r="B40" s="56" t="s">
        <v>64</v>
      </c>
      <c r="C40" s="86">
        <v>42</v>
      </c>
      <c r="D40" s="121"/>
      <c r="E40" s="119">
        <f t="shared" si="1"/>
        <v>42</v>
      </c>
      <c r="F40" s="120">
        <f t="shared" si="2"/>
        <v>10500</v>
      </c>
      <c r="G40" s="120">
        <f t="shared" si="3"/>
        <v>0</v>
      </c>
      <c r="H40" s="120">
        <f t="shared" si="4"/>
        <v>10500</v>
      </c>
      <c r="I40" s="119"/>
      <c r="J40" s="128">
        <f t="shared" si="5"/>
        <v>10500</v>
      </c>
      <c r="K40" s="129"/>
      <c r="L40" s="127"/>
    </row>
    <row r="41" ht="15" customHeight="1" spans="1:12">
      <c r="A41" s="119">
        <v>36</v>
      </c>
      <c r="B41" s="56" t="s">
        <v>65</v>
      </c>
      <c r="C41" s="86">
        <v>59</v>
      </c>
      <c r="D41" s="119"/>
      <c r="E41" s="119">
        <f t="shared" si="1"/>
        <v>59</v>
      </c>
      <c r="F41" s="120">
        <f t="shared" si="2"/>
        <v>14750</v>
      </c>
      <c r="G41" s="120">
        <f t="shared" si="3"/>
        <v>0</v>
      </c>
      <c r="H41" s="120">
        <f t="shared" si="4"/>
        <v>14750</v>
      </c>
      <c r="I41" s="119"/>
      <c r="J41" s="128">
        <f t="shared" si="5"/>
        <v>14750</v>
      </c>
      <c r="K41" s="129"/>
      <c r="L41" s="127"/>
    </row>
    <row r="42" ht="15" customHeight="1" spans="1:12">
      <c r="A42" s="119">
        <v>37</v>
      </c>
      <c r="B42" s="56" t="s">
        <v>66</v>
      </c>
      <c r="C42" s="86">
        <v>157</v>
      </c>
      <c r="D42" s="119"/>
      <c r="E42" s="119">
        <f t="shared" si="1"/>
        <v>157</v>
      </c>
      <c r="F42" s="120">
        <f t="shared" si="2"/>
        <v>39250</v>
      </c>
      <c r="G42" s="120">
        <f t="shared" si="3"/>
        <v>0</v>
      </c>
      <c r="H42" s="120">
        <f t="shared" si="4"/>
        <v>39250</v>
      </c>
      <c r="I42" s="119"/>
      <c r="J42" s="128">
        <f t="shared" si="5"/>
        <v>39250</v>
      </c>
      <c r="K42" s="129"/>
      <c r="L42" s="127"/>
    </row>
    <row r="43" ht="15" customHeight="1" spans="1:12">
      <c r="A43" s="119">
        <v>38</v>
      </c>
      <c r="B43" s="56" t="s">
        <v>68</v>
      </c>
      <c r="C43" s="86">
        <v>14</v>
      </c>
      <c r="D43" s="119"/>
      <c r="E43" s="119">
        <f t="shared" si="1"/>
        <v>14</v>
      </c>
      <c r="F43" s="120">
        <f t="shared" si="2"/>
        <v>3500</v>
      </c>
      <c r="G43" s="120">
        <f t="shared" si="3"/>
        <v>0</v>
      </c>
      <c r="H43" s="120">
        <f t="shared" si="4"/>
        <v>3500</v>
      </c>
      <c r="I43" s="119"/>
      <c r="J43" s="128">
        <f t="shared" si="5"/>
        <v>3500</v>
      </c>
      <c r="K43" s="129"/>
      <c r="L43" s="127"/>
    </row>
    <row r="44" ht="15" customHeight="1" spans="1:12">
      <c r="A44" s="119">
        <v>39</v>
      </c>
      <c r="B44" s="56" t="s">
        <v>69</v>
      </c>
      <c r="C44" s="86">
        <v>26</v>
      </c>
      <c r="D44" s="119">
        <v>17</v>
      </c>
      <c r="E44" s="119">
        <f t="shared" si="1"/>
        <v>43</v>
      </c>
      <c r="F44" s="120">
        <f t="shared" si="2"/>
        <v>6500</v>
      </c>
      <c r="G44" s="120">
        <f t="shared" si="3"/>
        <v>5312.5</v>
      </c>
      <c r="H44" s="120">
        <f t="shared" si="4"/>
        <v>11812.5</v>
      </c>
      <c r="I44" s="119"/>
      <c r="J44" s="128">
        <f t="shared" si="5"/>
        <v>11812.5</v>
      </c>
      <c r="K44" s="129"/>
      <c r="L44" s="127"/>
    </row>
    <row r="45" ht="15" customHeight="1" spans="1:12">
      <c r="A45" s="119">
        <v>40</v>
      </c>
      <c r="B45" s="56" t="s">
        <v>70</v>
      </c>
      <c r="C45" s="86">
        <v>22</v>
      </c>
      <c r="D45" s="86"/>
      <c r="E45" s="119">
        <f t="shared" si="1"/>
        <v>22</v>
      </c>
      <c r="F45" s="120">
        <f t="shared" si="2"/>
        <v>5500</v>
      </c>
      <c r="G45" s="120">
        <f t="shared" si="3"/>
        <v>0</v>
      </c>
      <c r="H45" s="120">
        <f t="shared" si="4"/>
        <v>5500</v>
      </c>
      <c r="I45" s="119"/>
      <c r="J45" s="128">
        <f t="shared" si="5"/>
        <v>5500</v>
      </c>
      <c r="K45" s="129"/>
      <c r="L45" s="127"/>
    </row>
    <row r="46" ht="15" customHeight="1" spans="1:12">
      <c r="A46" s="119">
        <v>41</v>
      </c>
      <c r="B46" s="56" t="s">
        <v>71</v>
      </c>
      <c r="C46" s="86">
        <v>84</v>
      </c>
      <c r="D46" s="119"/>
      <c r="E46" s="119">
        <f t="shared" si="1"/>
        <v>84</v>
      </c>
      <c r="F46" s="120">
        <f t="shared" si="2"/>
        <v>21000</v>
      </c>
      <c r="G46" s="120">
        <f t="shared" si="3"/>
        <v>0</v>
      </c>
      <c r="H46" s="120">
        <f t="shared" si="4"/>
        <v>21000</v>
      </c>
      <c r="I46" s="119"/>
      <c r="J46" s="128">
        <f t="shared" si="5"/>
        <v>21000</v>
      </c>
      <c r="K46" s="129"/>
      <c r="L46" s="127"/>
    </row>
    <row r="47" ht="15" customHeight="1" spans="1:12">
      <c r="A47" s="119">
        <v>42</v>
      </c>
      <c r="B47" s="56" t="s">
        <v>72</v>
      </c>
      <c r="C47" s="86">
        <v>24</v>
      </c>
      <c r="D47" s="119"/>
      <c r="E47" s="119">
        <f t="shared" si="1"/>
        <v>24</v>
      </c>
      <c r="F47" s="120">
        <f t="shared" si="2"/>
        <v>6000</v>
      </c>
      <c r="G47" s="120">
        <f t="shared" si="3"/>
        <v>0</v>
      </c>
      <c r="H47" s="120">
        <f t="shared" si="4"/>
        <v>6000</v>
      </c>
      <c r="I47" s="119"/>
      <c r="J47" s="128">
        <f t="shared" si="5"/>
        <v>6000</v>
      </c>
      <c r="K47" s="129"/>
      <c r="L47" s="127"/>
    </row>
    <row r="48" ht="15" customHeight="1" spans="1:12">
      <c r="A48" s="119">
        <v>43</v>
      </c>
      <c r="B48" s="56" t="s">
        <v>73</v>
      </c>
      <c r="C48" s="86">
        <v>17</v>
      </c>
      <c r="D48" s="119"/>
      <c r="E48" s="119">
        <f t="shared" si="1"/>
        <v>17</v>
      </c>
      <c r="F48" s="120">
        <f t="shared" si="2"/>
        <v>4250</v>
      </c>
      <c r="G48" s="120">
        <f t="shared" si="3"/>
        <v>0</v>
      </c>
      <c r="H48" s="120">
        <f t="shared" si="4"/>
        <v>4250</v>
      </c>
      <c r="I48" s="119"/>
      <c r="J48" s="128">
        <f t="shared" si="5"/>
        <v>4250</v>
      </c>
      <c r="K48" s="129"/>
      <c r="L48" s="127"/>
    </row>
    <row r="49" ht="15" customHeight="1" spans="1:12">
      <c r="A49" s="119">
        <v>44</v>
      </c>
      <c r="B49" s="56" t="s">
        <v>74</v>
      </c>
      <c r="C49" s="86">
        <v>42</v>
      </c>
      <c r="D49" s="119"/>
      <c r="E49" s="119">
        <f t="shared" si="1"/>
        <v>42</v>
      </c>
      <c r="F49" s="120">
        <f t="shared" si="2"/>
        <v>10500</v>
      </c>
      <c r="G49" s="120">
        <f t="shared" si="3"/>
        <v>0</v>
      </c>
      <c r="H49" s="120">
        <f t="shared" si="4"/>
        <v>10500</v>
      </c>
      <c r="I49" s="119"/>
      <c r="J49" s="128">
        <f t="shared" si="5"/>
        <v>10500</v>
      </c>
      <c r="K49" s="129"/>
      <c r="L49" s="127"/>
    </row>
    <row r="50" ht="15" customHeight="1" spans="1:12">
      <c r="A50" s="119">
        <v>45</v>
      </c>
      <c r="B50" s="56" t="s">
        <v>75</v>
      </c>
      <c r="C50" s="86">
        <v>17</v>
      </c>
      <c r="D50" s="121"/>
      <c r="E50" s="119">
        <f t="shared" si="1"/>
        <v>17</v>
      </c>
      <c r="F50" s="120">
        <f t="shared" si="2"/>
        <v>4250</v>
      </c>
      <c r="G50" s="120">
        <f t="shared" si="3"/>
        <v>0</v>
      </c>
      <c r="H50" s="120">
        <f t="shared" si="4"/>
        <v>4250</v>
      </c>
      <c r="I50" s="119"/>
      <c r="J50" s="128">
        <f t="shared" si="5"/>
        <v>4250</v>
      </c>
      <c r="K50" s="129"/>
      <c r="L50" s="127"/>
    </row>
    <row r="51" ht="15" customHeight="1" spans="1:12">
      <c r="A51" s="119">
        <v>46</v>
      </c>
      <c r="B51" s="56" t="s">
        <v>76</v>
      </c>
      <c r="C51" s="86">
        <v>37</v>
      </c>
      <c r="D51" s="119"/>
      <c r="E51" s="119">
        <f t="shared" si="1"/>
        <v>37</v>
      </c>
      <c r="F51" s="120">
        <f t="shared" si="2"/>
        <v>9250</v>
      </c>
      <c r="G51" s="120">
        <f t="shared" si="3"/>
        <v>0</v>
      </c>
      <c r="H51" s="120">
        <f t="shared" si="4"/>
        <v>9250</v>
      </c>
      <c r="I51" s="119"/>
      <c r="J51" s="128">
        <f t="shared" si="5"/>
        <v>9250</v>
      </c>
      <c r="K51" s="129"/>
      <c r="L51" s="127"/>
    </row>
    <row r="52" ht="15" customHeight="1" spans="1:12">
      <c r="A52" s="119">
        <v>47</v>
      </c>
      <c r="B52" s="56" t="s">
        <v>77</v>
      </c>
      <c r="C52" s="86">
        <v>70</v>
      </c>
      <c r="D52" s="119"/>
      <c r="E52" s="119">
        <f t="shared" si="1"/>
        <v>70</v>
      </c>
      <c r="F52" s="120">
        <f t="shared" si="2"/>
        <v>17500</v>
      </c>
      <c r="G52" s="120">
        <f t="shared" si="3"/>
        <v>0</v>
      </c>
      <c r="H52" s="120">
        <f t="shared" si="4"/>
        <v>17500</v>
      </c>
      <c r="I52" s="119"/>
      <c r="J52" s="128">
        <f t="shared" si="5"/>
        <v>17500</v>
      </c>
      <c r="K52" s="129"/>
      <c r="L52" s="127"/>
    </row>
    <row r="53" ht="15" customHeight="1" spans="1:12">
      <c r="A53" s="119">
        <v>48</v>
      </c>
      <c r="B53" s="56" t="s">
        <v>78</v>
      </c>
      <c r="C53" s="86">
        <v>37</v>
      </c>
      <c r="D53" s="119"/>
      <c r="E53" s="119">
        <f t="shared" si="1"/>
        <v>37</v>
      </c>
      <c r="F53" s="120">
        <f t="shared" si="2"/>
        <v>9250</v>
      </c>
      <c r="G53" s="120">
        <f t="shared" si="3"/>
        <v>0</v>
      </c>
      <c r="H53" s="120">
        <f t="shared" si="4"/>
        <v>9250</v>
      </c>
      <c r="I53" s="119"/>
      <c r="J53" s="128">
        <f t="shared" si="5"/>
        <v>9250</v>
      </c>
      <c r="K53" s="129"/>
      <c r="L53" s="127"/>
    </row>
    <row r="54" ht="15" customHeight="1" spans="1:12">
      <c r="A54" s="119">
        <v>49</v>
      </c>
      <c r="B54" s="56" t="s">
        <v>172</v>
      </c>
      <c r="C54" s="86">
        <v>79</v>
      </c>
      <c r="D54" s="119">
        <v>62</v>
      </c>
      <c r="E54" s="119">
        <f t="shared" si="1"/>
        <v>141</v>
      </c>
      <c r="F54" s="120">
        <f t="shared" si="2"/>
        <v>19750</v>
      </c>
      <c r="G54" s="120">
        <f t="shared" si="3"/>
        <v>19375</v>
      </c>
      <c r="H54" s="120">
        <f t="shared" si="4"/>
        <v>39125</v>
      </c>
      <c r="I54" s="119"/>
      <c r="J54" s="128">
        <f t="shared" si="5"/>
        <v>39125</v>
      </c>
      <c r="K54" s="130"/>
      <c r="L54" s="127"/>
    </row>
    <row r="55" ht="15" customHeight="1" spans="1:12">
      <c r="A55" s="119">
        <v>50</v>
      </c>
      <c r="B55" s="56" t="s">
        <v>195</v>
      </c>
      <c r="C55" s="86">
        <v>12</v>
      </c>
      <c r="D55" s="119"/>
      <c r="E55" s="119">
        <f t="shared" si="1"/>
        <v>12</v>
      </c>
      <c r="F55" s="120">
        <f t="shared" si="2"/>
        <v>3000</v>
      </c>
      <c r="G55" s="120">
        <f t="shared" si="3"/>
        <v>0</v>
      </c>
      <c r="H55" s="120">
        <f t="shared" si="4"/>
        <v>3000</v>
      </c>
      <c r="I55" s="119"/>
      <c r="J55" s="128">
        <f t="shared" si="5"/>
        <v>3000</v>
      </c>
      <c r="K55" s="129"/>
      <c r="L55" s="127"/>
    </row>
    <row r="56" ht="15" customHeight="1" spans="1:12">
      <c r="A56" s="119">
        <v>51</v>
      </c>
      <c r="B56" s="56" t="s">
        <v>79</v>
      </c>
      <c r="C56" s="86">
        <v>10</v>
      </c>
      <c r="D56" s="119"/>
      <c r="E56" s="119">
        <f t="shared" si="1"/>
        <v>10</v>
      </c>
      <c r="F56" s="120">
        <f t="shared" si="2"/>
        <v>2500</v>
      </c>
      <c r="G56" s="120">
        <f t="shared" si="3"/>
        <v>0</v>
      </c>
      <c r="H56" s="120">
        <f t="shared" si="4"/>
        <v>2500</v>
      </c>
      <c r="I56" s="119"/>
      <c r="J56" s="128">
        <f t="shared" si="5"/>
        <v>2500</v>
      </c>
      <c r="K56" s="129"/>
      <c r="L56" s="127"/>
    </row>
    <row r="57" ht="15" customHeight="1" spans="1:12">
      <c r="A57" s="119">
        <v>52</v>
      </c>
      <c r="B57" s="56" t="s">
        <v>81</v>
      </c>
      <c r="C57" s="121">
        <v>23</v>
      </c>
      <c r="D57" s="86"/>
      <c r="E57" s="119">
        <f t="shared" si="1"/>
        <v>23</v>
      </c>
      <c r="F57" s="120">
        <f t="shared" si="2"/>
        <v>5750</v>
      </c>
      <c r="G57" s="120">
        <f t="shared" si="3"/>
        <v>0</v>
      </c>
      <c r="H57" s="120">
        <f t="shared" si="4"/>
        <v>5750</v>
      </c>
      <c r="I57" s="119"/>
      <c r="J57" s="128">
        <f t="shared" si="5"/>
        <v>5750</v>
      </c>
      <c r="K57" s="129"/>
      <c r="L57" s="127"/>
    </row>
    <row r="58" ht="15" customHeight="1" spans="1:12">
      <c r="A58" s="119">
        <v>53</v>
      </c>
      <c r="B58" s="56" t="s">
        <v>82</v>
      </c>
      <c r="C58" s="121">
        <v>42</v>
      </c>
      <c r="D58" s="86"/>
      <c r="E58" s="119">
        <f t="shared" si="1"/>
        <v>42</v>
      </c>
      <c r="F58" s="120">
        <f t="shared" si="2"/>
        <v>10500</v>
      </c>
      <c r="G58" s="120">
        <f t="shared" si="3"/>
        <v>0</v>
      </c>
      <c r="H58" s="120">
        <f t="shared" si="4"/>
        <v>10500</v>
      </c>
      <c r="I58" s="119"/>
      <c r="J58" s="128">
        <f t="shared" si="5"/>
        <v>10500</v>
      </c>
      <c r="K58" s="129"/>
      <c r="L58" s="127"/>
    </row>
    <row r="59" ht="15" customHeight="1" spans="1:12">
      <c r="A59" s="119">
        <v>54</v>
      </c>
      <c r="B59" s="56" t="s">
        <v>83</v>
      </c>
      <c r="C59" s="121">
        <f>54+4</f>
        <v>58</v>
      </c>
      <c r="D59" s="86"/>
      <c r="E59" s="119">
        <f t="shared" si="1"/>
        <v>58</v>
      </c>
      <c r="F59" s="120">
        <f t="shared" si="2"/>
        <v>14500</v>
      </c>
      <c r="G59" s="120">
        <f t="shared" si="3"/>
        <v>0</v>
      </c>
      <c r="H59" s="120">
        <f t="shared" si="4"/>
        <v>14500</v>
      </c>
      <c r="I59" s="119"/>
      <c r="J59" s="128">
        <f t="shared" si="5"/>
        <v>14500</v>
      </c>
      <c r="K59" s="129" t="s">
        <v>196</v>
      </c>
      <c r="L59" s="127"/>
    </row>
    <row r="60" ht="15" customHeight="1" spans="1:12">
      <c r="A60" s="119">
        <v>55</v>
      </c>
      <c r="B60" s="56" t="s">
        <v>85</v>
      </c>
      <c r="C60" s="121">
        <v>67</v>
      </c>
      <c r="D60" s="86"/>
      <c r="E60" s="119">
        <f t="shared" si="1"/>
        <v>67</v>
      </c>
      <c r="F60" s="120">
        <f t="shared" si="2"/>
        <v>16750</v>
      </c>
      <c r="G60" s="120">
        <f t="shared" si="3"/>
        <v>0</v>
      </c>
      <c r="H60" s="120">
        <f t="shared" si="4"/>
        <v>16750</v>
      </c>
      <c r="I60" s="119">
        <v>-250</v>
      </c>
      <c r="J60" s="128">
        <f t="shared" si="5"/>
        <v>16500</v>
      </c>
      <c r="K60" s="129" t="s">
        <v>197</v>
      </c>
      <c r="L60" s="127"/>
    </row>
    <row r="61" ht="15" customHeight="1" spans="1:12">
      <c r="A61" s="119">
        <v>56</v>
      </c>
      <c r="B61" s="56" t="s">
        <v>86</v>
      </c>
      <c r="C61" s="119">
        <v>73</v>
      </c>
      <c r="D61" s="86"/>
      <c r="E61" s="119">
        <f t="shared" si="1"/>
        <v>73</v>
      </c>
      <c r="F61" s="120">
        <f t="shared" si="2"/>
        <v>18250</v>
      </c>
      <c r="G61" s="120">
        <f t="shared" si="3"/>
        <v>0</v>
      </c>
      <c r="H61" s="120">
        <f t="shared" si="4"/>
        <v>18250</v>
      </c>
      <c r="I61" s="119"/>
      <c r="J61" s="128">
        <f t="shared" si="5"/>
        <v>18250</v>
      </c>
      <c r="K61" s="129"/>
      <c r="L61" s="127"/>
    </row>
    <row r="62" ht="15" customHeight="1" spans="1:12">
      <c r="A62" s="119">
        <v>57</v>
      </c>
      <c r="B62" s="56" t="s">
        <v>87</v>
      </c>
      <c r="C62" s="119">
        <v>18</v>
      </c>
      <c r="D62" s="86"/>
      <c r="E62" s="119">
        <f t="shared" si="1"/>
        <v>18</v>
      </c>
      <c r="F62" s="120">
        <f t="shared" si="2"/>
        <v>4500</v>
      </c>
      <c r="G62" s="120">
        <f t="shared" si="3"/>
        <v>0</v>
      </c>
      <c r="H62" s="120">
        <f t="shared" si="4"/>
        <v>4500</v>
      </c>
      <c r="I62" s="119"/>
      <c r="J62" s="128">
        <f t="shared" si="5"/>
        <v>4500</v>
      </c>
      <c r="K62" s="129"/>
      <c r="L62" s="127"/>
    </row>
    <row r="63" ht="15" customHeight="1" spans="1:12">
      <c r="A63" s="119">
        <v>58</v>
      </c>
      <c r="B63" s="56" t="s">
        <v>88</v>
      </c>
      <c r="C63" s="119">
        <v>41</v>
      </c>
      <c r="D63" s="86"/>
      <c r="E63" s="119">
        <f t="shared" si="1"/>
        <v>41</v>
      </c>
      <c r="F63" s="120">
        <f t="shared" si="2"/>
        <v>10250</v>
      </c>
      <c r="G63" s="120">
        <f t="shared" si="3"/>
        <v>0</v>
      </c>
      <c r="H63" s="120">
        <f t="shared" si="4"/>
        <v>10250</v>
      </c>
      <c r="I63" s="119"/>
      <c r="J63" s="128">
        <f t="shared" si="5"/>
        <v>10250</v>
      </c>
      <c r="K63" s="129"/>
      <c r="L63" s="127"/>
    </row>
    <row r="64" ht="15" customHeight="1" spans="1:12">
      <c r="A64" s="119">
        <v>59</v>
      </c>
      <c r="B64" s="56" t="s">
        <v>90</v>
      </c>
      <c r="C64" s="119">
        <v>38</v>
      </c>
      <c r="D64" s="86"/>
      <c r="E64" s="119">
        <f t="shared" si="1"/>
        <v>38</v>
      </c>
      <c r="F64" s="120">
        <f t="shared" si="2"/>
        <v>9500</v>
      </c>
      <c r="G64" s="120">
        <f t="shared" si="3"/>
        <v>0</v>
      </c>
      <c r="H64" s="120">
        <f t="shared" si="4"/>
        <v>9500</v>
      </c>
      <c r="I64" s="119"/>
      <c r="J64" s="128">
        <f t="shared" si="5"/>
        <v>9500</v>
      </c>
      <c r="K64" s="129"/>
      <c r="L64" s="127"/>
    </row>
    <row r="65" ht="15" customHeight="1" spans="1:12">
      <c r="A65" s="119">
        <v>60</v>
      </c>
      <c r="B65" s="56" t="s">
        <v>89</v>
      </c>
      <c r="C65" s="119">
        <v>17</v>
      </c>
      <c r="D65" s="86"/>
      <c r="E65" s="119">
        <f t="shared" si="1"/>
        <v>17</v>
      </c>
      <c r="F65" s="120">
        <f t="shared" si="2"/>
        <v>4250</v>
      </c>
      <c r="G65" s="120">
        <f t="shared" si="3"/>
        <v>0</v>
      </c>
      <c r="H65" s="120">
        <f t="shared" si="4"/>
        <v>4250</v>
      </c>
      <c r="I65" s="119"/>
      <c r="J65" s="128">
        <f t="shared" si="5"/>
        <v>4250</v>
      </c>
      <c r="K65" s="129"/>
      <c r="L65" s="127"/>
    </row>
    <row r="66" ht="15" customHeight="1" spans="1:12">
      <c r="A66" s="119">
        <v>61</v>
      </c>
      <c r="B66" s="56" t="s">
        <v>152</v>
      </c>
      <c r="C66" s="119"/>
      <c r="D66" s="56">
        <v>26</v>
      </c>
      <c r="E66" s="119">
        <f t="shared" si="1"/>
        <v>26</v>
      </c>
      <c r="F66" s="120">
        <f t="shared" si="2"/>
        <v>0</v>
      </c>
      <c r="G66" s="120">
        <f t="shared" si="3"/>
        <v>8125</v>
      </c>
      <c r="H66" s="120">
        <f t="shared" si="4"/>
        <v>8125</v>
      </c>
      <c r="I66" s="119"/>
      <c r="J66" s="128">
        <f t="shared" si="5"/>
        <v>8125</v>
      </c>
      <c r="K66" s="129"/>
      <c r="L66" s="127"/>
    </row>
    <row r="67" ht="15" customHeight="1" spans="1:12">
      <c r="A67" s="119">
        <v>62</v>
      </c>
      <c r="B67" s="56" t="s">
        <v>153</v>
      </c>
      <c r="C67" s="119"/>
      <c r="D67" s="56">
        <v>90</v>
      </c>
      <c r="E67" s="119">
        <f t="shared" si="1"/>
        <v>90</v>
      </c>
      <c r="F67" s="120">
        <f t="shared" si="2"/>
        <v>0</v>
      </c>
      <c r="G67" s="120">
        <f t="shared" si="3"/>
        <v>28125</v>
      </c>
      <c r="H67" s="120">
        <f t="shared" si="4"/>
        <v>28125</v>
      </c>
      <c r="I67" s="119"/>
      <c r="J67" s="128">
        <f t="shared" si="5"/>
        <v>28125</v>
      </c>
      <c r="K67" s="129"/>
      <c r="L67" s="127"/>
    </row>
    <row r="68" ht="15" customHeight="1" spans="1:12">
      <c r="A68" s="119">
        <v>63</v>
      </c>
      <c r="B68" s="56" t="s">
        <v>154</v>
      </c>
      <c r="C68" s="119"/>
      <c r="D68" s="56">
        <v>15</v>
      </c>
      <c r="E68" s="119">
        <f t="shared" si="1"/>
        <v>15</v>
      </c>
      <c r="F68" s="120">
        <f t="shared" si="2"/>
        <v>0</v>
      </c>
      <c r="G68" s="120">
        <f t="shared" si="3"/>
        <v>4687.5</v>
      </c>
      <c r="H68" s="120">
        <f t="shared" si="4"/>
        <v>4687.5</v>
      </c>
      <c r="I68" s="119"/>
      <c r="J68" s="128">
        <f t="shared" si="5"/>
        <v>4687.5</v>
      </c>
      <c r="K68" s="129"/>
      <c r="L68" s="127"/>
    </row>
    <row r="69" ht="15" customHeight="1" spans="1:12">
      <c r="A69" s="119">
        <v>64</v>
      </c>
      <c r="B69" s="56" t="s">
        <v>155</v>
      </c>
      <c r="C69" s="119"/>
      <c r="D69" s="56">
        <v>1</v>
      </c>
      <c r="E69" s="119">
        <f t="shared" si="1"/>
        <v>1</v>
      </c>
      <c r="F69" s="120">
        <f t="shared" si="2"/>
        <v>0</v>
      </c>
      <c r="G69" s="120">
        <f t="shared" si="3"/>
        <v>312.5</v>
      </c>
      <c r="H69" s="120">
        <f t="shared" si="4"/>
        <v>312.5</v>
      </c>
      <c r="I69" s="119"/>
      <c r="J69" s="128">
        <f t="shared" si="5"/>
        <v>312.5</v>
      </c>
      <c r="K69" s="129"/>
      <c r="L69" s="127"/>
    </row>
    <row r="70" ht="15" customHeight="1" spans="1:12">
      <c r="A70" s="119">
        <v>65</v>
      </c>
      <c r="B70" s="56" t="s">
        <v>156</v>
      </c>
      <c r="C70" s="119"/>
      <c r="D70" s="56">
        <v>6</v>
      </c>
      <c r="E70" s="119">
        <f t="shared" si="1"/>
        <v>6</v>
      </c>
      <c r="F70" s="120">
        <f t="shared" si="2"/>
        <v>0</v>
      </c>
      <c r="G70" s="120">
        <f t="shared" si="3"/>
        <v>1875</v>
      </c>
      <c r="H70" s="120">
        <f t="shared" si="4"/>
        <v>1875</v>
      </c>
      <c r="I70" s="119"/>
      <c r="J70" s="128">
        <f t="shared" si="5"/>
        <v>1875</v>
      </c>
      <c r="K70" s="129" t="s">
        <v>198</v>
      </c>
      <c r="L70" s="127"/>
    </row>
    <row r="71" ht="15" customHeight="1" spans="1:12">
      <c r="A71" s="119">
        <v>66</v>
      </c>
      <c r="B71" s="56" t="s">
        <v>157</v>
      </c>
      <c r="C71" s="119"/>
      <c r="D71" s="56">
        <v>121</v>
      </c>
      <c r="E71" s="119">
        <f t="shared" ref="E71:E86" si="6">C71+D71</f>
        <v>121</v>
      </c>
      <c r="F71" s="120">
        <f t="shared" ref="F71:F86" si="7">C71*250</f>
        <v>0</v>
      </c>
      <c r="G71" s="120">
        <f t="shared" ref="G71:G86" si="8">D71*312.5</f>
        <v>37812.5</v>
      </c>
      <c r="H71" s="120">
        <f t="shared" ref="H71:H86" si="9">F71+G71</f>
        <v>37812.5</v>
      </c>
      <c r="I71" s="119"/>
      <c r="J71" s="128">
        <f t="shared" ref="J71:J86" si="10">H71+I71</f>
        <v>37812.5</v>
      </c>
      <c r="K71" s="129"/>
      <c r="L71" s="127"/>
    </row>
    <row r="72" ht="15" customHeight="1" spans="1:12">
      <c r="A72" s="119">
        <v>67</v>
      </c>
      <c r="B72" s="56" t="s">
        <v>158</v>
      </c>
      <c r="C72" s="119"/>
      <c r="D72" s="56">
        <v>56</v>
      </c>
      <c r="E72" s="119">
        <f t="shared" si="6"/>
        <v>56</v>
      </c>
      <c r="F72" s="120">
        <f t="shared" si="7"/>
        <v>0</v>
      </c>
      <c r="G72" s="120">
        <f t="shared" si="8"/>
        <v>17500</v>
      </c>
      <c r="H72" s="120">
        <f t="shared" si="9"/>
        <v>17500</v>
      </c>
      <c r="I72" s="119"/>
      <c r="J72" s="128">
        <f t="shared" si="10"/>
        <v>17500</v>
      </c>
      <c r="K72" s="129"/>
      <c r="L72" s="127"/>
    </row>
    <row r="73" ht="15" customHeight="1" spans="1:12">
      <c r="A73" s="119">
        <v>68</v>
      </c>
      <c r="B73" s="56" t="s">
        <v>160</v>
      </c>
      <c r="C73" s="119"/>
      <c r="D73" s="56">
        <v>153</v>
      </c>
      <c r="E73" s="119">
        <f t="shared" si="6"/>
        <v>153</v>
      </c>
      <c r="F73" s="120">
        <f t="shared" si="7"/>
        <v>0</v>
      </c>
      <c r="G73" s="120">
        <f t="shared" si="8"/>
        <v>47812.5</v>
      </c>
      <c r="H73" s="120">
        <f t="shared" si="9"/>
        <v>47812.5</v>
      </c>
      <c r="I73" s="119">
        <f>-312.5*2</f>
        <v>-625</v>
      </c>
      <c r="J73" s="128">
        <f t="shared" si="10"/>
        <v>47187.5</v>
      </c>
      <c r="K73" s="129" t="s">
        <v>199</v>
      </c>
      <c r="L73" s="127"/>
    </row>
    <row r="74" ht="15" customHeight="1" spans="1:12">
      <c r="A74" s="119">
        <v>69</v>
      </c>
      <c r="B74" s="56" t="s">
        <v>161</v>
      </c>
      <c r="C74" s="119"/>
      <c r="D74" s="56">
        <v>76</v>
      </c>
      <c r="E74" s="119">
        <f t="shared" si="6"/>
        <v>76</v>
      </c>
      <c r="F74" s="120">
        <f t="shared" si="7"/>
        <v>0</v>
      </c>
      <c r="G74" s="120">
        <f t="shared" si="8"/>
        <v>23750</v>
      </c>
      <c r="H74" s="120">
        <f t="shared" si="9"/>
        <v>23750</v>
      </c>
      <c r="I74" s="119"/>
      <c r="J74" s="128">
        <f t="shared" si="10"/>
        <v>23750</v>
      </c>
      <c r="K74" s="129"/>
      <c r="L74" s="127"/>
    </row>
    <row r="75" ht="15" customHeight="1" spans="1:12">
      <c r="A75" s="119">
        <v>70</v>
      </c>
      <c r="B75" s="56" t="s">
        <v>162</v>
      </c>
      <c r="C75" s="119"/>
      <c r="D75" s="56">
        <v>12</v>
      </c>
      <c r="E75" s="119">
        <f t="shared" si="6"/>
        <v>12</v>
      </c>
      <c r="F75" s="120">
        <f t="shared" si="7"/>
        <v>0</v>
      </c>
      <c r="G75" s="120">
        <f t="shared" si="8"/>
        <v>3750</v>
      </c>
      <c r="H75" s="120">
        <f t="shared" si="9"/>
        <v>3750</v>
      </c>
      <c r="I75" s="119"/>
      <c r="J75" s="128">
        <f t="shared" si="10"/>
        <v>3750</v>
      </c>
      <c r="K75" s="129"/>
      <c r="L75" s="127"/>
    </row>
    <row r="76" ht="15" customHeight="1" spans="1:12">
      <c r="A76" s="119">
        <v>71</v>
      </c>
      <c r="B76" s="56" t="s">
        <v>163</v>
      </c>
      <c r="C76" s="119"/>
      <c r="D76" s="56">
        <v>70</v>
      </c>
      <c r="E76" s="119">
        <f t="shared" si="6"/>
        <v>70</v>
      </c>
      <c r="F76" s="120">
        <f t="shared" si="7"/>
        <v>0</v>
      </c>
      <c r="G76" s="120">
        <f t="shared" si="8"/>
        <v>21875</v>
      </c>
      <c r="H76" s="120">
        <f t="shared" si="9"/>
        <v>21875</v>
      </c>
      <c r="I76" s="119"/>
      <c r="J76" s="128">
        <f t="shared" si="10"/>
        <v>21875</v>
      </c>
      <c r="K76" s="129"/>
      <c r="L76" s="127"/>
    </row>
    <row r="77" ht="15" customHeight="1" spans="1:12">
      <c r="A77" s="119">
        <v>72</v>
      </c>
      <c r="B77" s="56" t="s">
        <v>164</v>
      </c>
      <c r="C77" s="119"/>
      <c r="D77" s="56">
        <v>14</v>
      </c>
      <c r="E77" s="119">
        <f t="shared" si="6"/>
        <v>14</v>
      </c>
      <c r="F77" s="120">
        <f t="shared" si="7"/>
        <v>0</v>
      </c>
      <c r="G77" s="120">
        <f t="shared" si="8"/>
        <v>4375</v>
      </c>
      <c r="H77" s="120">
        <f t="shared" si="9"/>
        <v>4375</v>
      </c>
      <c r="I77" s="119"/>
      <c r="J77" s="128">
        <f t="shared" si="10"/>
        <v>4375</v>
      </c>
      <c r="K77" s="129"/>
      <c r="L77" s="127"/>
    </row>
    <row r="78" ht="15" customHeight="1" spans="1:12">
      <c r="A78" s="119">
        <v>73</v>
      </c>
      <c r="B78" s="56" t="s">
        <v>165</v>
      </c>
      <c r="C78" s="119"/>
      <c r="D78" s="56">
        <v>81</v>
      </c>
      <c r="E78" s="119">
        <f t="shared" si="6"/>
        <v>81</v>
      </c>
      <c r="F78" s="120">
        <f t="shared" si="7"/>
        <v>0</v>
      </c>
      <c r="G78" s="120">
        <f t="shared" si="8"/>
        <v>25312.5</v>
      </c>
      <c r="H78" s="120">
        <f t="shared" si="9"/>
        <v>25312.5</v>
      </c>
      <c r="I78" s="119"/>
      <c r="J78" s="128">
        <f t="shared" si="10"/>
        <v>25312.5</v>
      </c>
      <c r="K78" s="129"/>
      <c r="L78" s="127"/>
    </row>
    <row r="79" ht="15" customHeight="1" spans="1:12">
      <c r="A79" s="119">
        <v>74</v>
      </c>
      <c r="B79" s="56" t="s">
        <v>166</v>
      </c>
      <c r="C79" s="119"/>
      <c r="D79" s="56">
        <v>20</v>
      </c>
      <c r="E79" s="119">
        <f t="shared" si="6"/>
        <v>20</v>
      </c>
      <c r="F79" s="120">
        <f t="shared" si="7"/>
        <v>0</v>
      </c>
      <c r="G79" s="120">
        <f t="shared" si="8"/>
        <v>6250</v>
      </c>
      <c r="H79" s="120">
        <f t="shared" si="9"/>
        <v>6250</v>
      </c>
      <c r="I79" s="119"/>
      <c r="J79" s="128">
        <f t="shared" si="10"/>
        <v>6250</v>
      </c>
      <c r="K79" s="129"/>
      <c r="L79" s="127"/>
    </row>
    <row r="80" ht="15" customHeight="1" spans="1:12">
      <c r="A80" s="119">
        <v>75</v>
      </c>
      <c r="B80" s="56" t="s">
        <v>167</v>
      </c>
      <c r="C80" s="119"/>
      <c r="D80" s="56">
        <v>13</v>
      </c>
      <c r="E80" s="119">
        <f t="shared" si="6"/>
        <v>13</v>
      </c>
      <c r="F80" s="120">
        <f t="shared" si="7"/>
        <v>0</v>
      </c>
      <c r="G80" s="120">
        <f t="shared" si="8"/>
        <v>4062.5</v>
      </c>
      <c r="H80" s="120">
        <f t="shared" si="9"/>
        <v>4062.5</v>
      </c>
      <c r="I80" s="119"/>
      <c r="J80" s="128">
        <f t="shared" si="10"/>
        <v>4062.5</v>
      </c>
      <c r="K80" s="129"/>
      <c r="L80" s="127"/>
    </row>
    <row r="81" ht="15" customHeight="1" spans="1:12">
      <c r="A81" s="119">
        <v>76</v>
      </c>
      <c r="B81" s="56" t="s">
        <v>168</v>
      </c>
      <c r="C81" s="119"/>
      <c r="D81" s="56">
        <v>9</v>
      </c>
      <c r="E81" s="119">
        <f t="shared" si="6"/>
        <v>9</v>
      </c>
      <c r="F81" s="120">
        <f t="shared" si="7"/>
        <v>0</v>
      </c>
      <c r="G81" s="120">
        <f t="shared" si="8"/>
        <v>2812.5</v>
      </c>
      <c r="H81" s="120">
        <f t="shared" si="9"/>
        <v>2812.5</v>
      </c>
      <c r="I81" s="119"/>
      <c r="J81" s="128">
        <f t="shared" si="10"/>
        <v>2812.5</v>
      </c>
      <c r="K81" s="129"/>
      <c r="L81" s="127"/>
    </row>
    <row r="82" ht="15" customHeight="1" spans="1:12">
      <c r="A82" s="119">
        <v>77</v>
      </c>
      <c r="B82" s="56" t="s">
        <v>169</v>
      </c>
      <c r="C82" s="119"/>
      <c r="D82" s="56">
        <v>27</v>
      </c>
      <c r="E82" s="119">
        <f t="shared" si="6"/>
        <v>27</v>
      </c>
      <c r="F82" s="120">
        <f t="shared" si="7"/>
        <v>0</v>
      </c>
      <c r="G82" s="120">
        <f t="shared" si="8"/>
        <v>8437.5</v>
      </c>
      <c r="H82" s="120">
        <f t="shared" si="9"/>
        <v>8437.5</v>
      </c>
      <c r="I82" s="119"/>
      <c r="J82" s="128">
        <f t="shared" si="10"/>
        <v>8437.5</v>
      </c>
      <c r="K82" s="129"/>
      <c r="L82" s="127"/>
    </row>
    <row r="83" ht="15" customHeight="1" spans="1:12">
      <c r="A83" s="119">
        <v>78</v>
      </c>
      <c r="B83" s="56" t="s">
        <v>170</v>
      </c>
      <c r="C83" s="119"/>
      <c r="D83" s="56">
        <v>52</v>
      </c>
      <c r="E83" s="119">
        <f t="shared" si="6"/>
        <v>52</v>
      </c>
      <c r="F83" s="120">
        <f t="shared" si="7"/>
        <v>0</v>
      </c>
      <c r="G83" s="120">
        <f t="shared" si="8"/>
        <v>16250</v>
      </c>
      <c r="H83" s="120">
        <f t="shared" si="9"/>
        <v>16250</v>
      </c>
      <c r="I83" s="119">
        <v>625</v>
      </c>
      <c r="J83" s="128">
        <f t="shared" si="10"/>
        <v>16875</v>
      </c>
      <c r="K83" s="129" t="s">
        <v>200</v>
      </c>
      <c r="L83" s="127"/>
    </row>
    <row r="84" ht="15" customHeight="1" spans="1:12">
      <c r="A84" s="119">
        <v>79</v>
      </c>
      <c r="B84" s="56" t="s">
        <v>171</v>
      </c>
      <c r="C84" s="119"/>
      <c r="D84" s="56">
        <v>31</v>
      </c>
      <c r="E84" s="119">
        <f t="shared" si="6"/>
        <v>31</v>
      </c>
      <c r="F84" s="120">
        <f t="shared" si="7"/>
        <v>0</v>
      </c>
      <c r="G84" s="120">
        <f t="shared" si="8"/>
        <v>9687.5</v>
      </c>
      <c r="H84" s="120">
        <f t="shared" si="9"/>
        <v>9687.5</v>
      </c>
      <c r="I84" s="119"/>
      <c r="J84" s="128">
        <f t="shared" si="10"/>
        <v>9687.5</v>
      </c>
      <c r="K84" s="129"/>
      <c r="L84" s="127"/>
    </row>
    <row r="85" ht="15" customHeight="1" spans="1:12">
      <c r="A85" s="119">
        <v>80</v>
      </c>
      <c r="B85" s="56" t="s">
        <v>173</v>
      </c>
      <c r="C85" s="119"/>
      <c r="D85" s="56">
        <v>101</v>
      </c>
      <c r="E85" s="119">
        <f t="shared" si="6"/>
        <v>101</v>
      </c>
      <c r="F85" s="120">
        <f t="shared" si="7"/>
        <v>0</v>
      </c>
      <c r="G85" s="120">
        <f t="shared" si="8"/>
        <v>31562.5</v>
      </c>
      <c r="H85" s="120">
        <f t="shared" si="9"/>
        <v>31562.5</v>
      </c>
      <c r="I85" s="119"/>
      <c r="J85" s="128">
        <f t="shared" si="10"/>
        <v>31562.5</v>
      </c>
      <c r="K85" s="129"/>
      <c r="L85" s="127"/>
    </row>
    <row r="86" ht="15" customHeight="1" spans="1:12">
      <c r="A86" s="119">
        <v>81</v>
      </c>
      <c r="B86" s="56" t="s">
        <v>174</v>
      </c>
      <c r="C86" s="119"/>
      <c r="D86" s="56">
        <v>23</v>
      </c>
      <c r="E86" s="119">
        <f t="shared" si="6"/>
        <v>23</v>
      </c>
      <c r="F86" s="120">
        <f t="shared" si="7"/>
        <v>0</v>
      </c>
      <c r="G86" s="120">
        <f t="shared" si="8"/>
        <v>7187.5</v>
      </c>
      <c r="H86" s="120">
        <f t="shared" si="9"/>
        <v>7187.5</v>
      </c>
      <c r="I86" s="119"/>
      <c r="J86" s="128">
        <f t="shared" si="10"/>
        <v>7187.5</v>
      </c>
      <c r="K86" s="129"/>
      <c r="L86" s="127"/>
    </row>
    <row r="87" ht="15" customHeight="1" spans="1:12">
      <c r="A87" s="119"/>
      <c r="B87" s="56"/>
      <c r="C87" s="119"/>
      <c r="D87" s="86"/>
      <c r="E87" s="119">
        <f t="shared" ref="E87" si="11">C87+D87</f>
        <v>0</v>
      </c>
      <c r="F87" s="120">
        <f t="shared" ref="F87" si="12">C87*250</f>
        <v>0</v>
      </c>
      <c r="G87" s="120">
        <f t="shared" ref="G87" si="13">D87*312.5</f>
        <v>0</v>
      </c>
      <c r="H87" s="120">
        <f t="shared" ref="H87" si="14">F87+G87</f>
        <v>0</v>
      </c>
      <c r="I87" s="119"/>
      <c r="J87" s="128"/>
      <c r="K87" s="129"/>
      <c r="L87" s="127"/>
    </row>
    <row r="89" s="101" customFormat="1" ht="24.75" customHeight="1" spans="1:15">
      <c r="A89" s="100" t="s">
        <v>177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31"/>
      <c r="M89" s="131"/>
      <c r="N89" s="131"/>
      <c r="O89" s="131"/>
    </row>
    <row r="90" s="101" customFormat="1" ht="19.5" customHeight="1" spans="1:11">
      <c r="A90" s="101" t="s">
        <v>201</v>
      </c>
      <c r="F90" s="102"/>
      <c r="K90" s="108"/>
    </row>
    <row r="91" ht="21" customHeight="1" spans="1:1">
      <c r="A91" s="74" t="s">
        <v>202</v>
      </c>
    </row>
    <row r="92" s="40" customFormat="1" ht="50.25" customHeight="1" spans="2:14">
      <c r="B92" s="104" t="s">
        <v>22</v>
      </c>
      <c r="C92" s="61"/>
      <c r="D92" s="62"/>
      <c r="E92" s="63" t="s">
        <v>23</v>
      </c>
      <c r="F92" s="105"/>
      <c r="G92" s="64"/>
      <c r="H92" s="106"/>
      <c r="J92" s="70" t="s">
        <v>141</v>
      </c>
      <c r="K92" s="132"/>
      <c r="L92" s="64"/>
      <c r="N92" s="72"/>
    </row>
  </sheetData>
  <autoFilter ref="A4:O87">
    <extLst/>
  </autoFilter>
  <mergeCells count="9">
    <mergeCell ref="A1:K1"/>
    <mergeCell ref="C3:E3"/>
    <mergeCell ref="F3:H3"/>
    <mergeCell ref="A89:K89"/>
    <mergeCell ref="A3:A4"/>
    <mergeCell ref="B3:B4"/>
    <mergeCell ref="I3:I4"/>
    <mergeCell ref="J3:J4"/>
    <mergeCell ref="K3:K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"/>
  <sheetViews>
    <sheetView showZeros="0" workbookViewId="0">
      <selection activeCell="L13" sqref="L13"/>
    </sheetView>
  </sheetViews>
  <sheetFormatPr defaultColWidth="9" defaultRowHeight="13.5"/>
  <cols>
    <col min="1" max="1" width="5.375" style="74" customWidth="1"/>
    <col min="2" max="2" width="17.625" style="74" customWidth="1"/>
    <col min="3" max="3" width="7.625" style="75" customWidth="1"/>
    <col min="4" max="4" width="7.25" style="75" customWidth="1"/>
    <col min="5" max="5" width="7.125" style="74" customWidth="1"/>
    <col min="6" max="6" width="10.75" style="74" customWidth="1"/>
    <col min="7" max="7" width="10" style="74" customWidth="1"/>
    <col min="8" max="8" width="10.625" style="74" customWidth="1"/>
    <col min="9" max="9" width="9" style="75" customWidth="1"/>
    <col min="10" max="10" width="9.125" style="74" customWidth="1"/>
    <col min="11" max="11" width="20.5" style="76" customWidth="1"/>
    <col min="12" max="16384" width="9" style="74"/>
  </cols>
  <sheetData>
    <row r="1" ht="22.5" spans="1:11">
      <c r="A1" s="77" t="s">
        <v>203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9.5" customHeight="1" spans="1:11">
      <c r="A2" s="78" t="s">
        <v>204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ht="28.5" customHeight="1" spans="1:11">
      <c r="A3" s="79" t="s">
        <v>4</v>
      </c>
      <c r="B3" s="80" t="s">
        <v>5</v>
      </c>
      <c r="C3" s="80" t="s">
        <v>145</v>
      </c>
      <c r="D3" s="80"/>
      <c r="E3" s="80"/>
      <c r="F3" s="80" t="s">
        <v>185</v>
      </c>
      <c r="G3" s="80"/>
      <c r="H3" s="80"/>
      <c r="I3" s="89" t="s">
        <v>205</v>
      </c>
      <c r="J3" s="90" t="s">
        <v>148</v>
      </c>
      <c r="K3" s="91" t="s">
        <v>13</v>
      </c>
    </row>
    <row r="4" ht="27.75" customHeight="1" spans="1:11">
      <c r="A4" s="79"/>
      <c r="B4" s="80"/>
      <c r="C4" s="80" t="s">
        <v>149</v>
      </c>
      <c r="D4" s="80" t="s">
        <v>150</v>
      </c>
      <c r="E4" s="80" t="s">
        <v>17</v>
      </c>
      <c r="F4" s="80" t="s">
        <v>149</v>
      </c>
      <c r="G4" s="80" t="s">
        <v>150</v>
      </c>
      <c r="H4" s="80" t="s">
        <v>17</v>
      </c>
      <c r="I4" s="89"/>
      <c r="J4" s="92"/>
      <c r="K4" s="91"/>
    </row>
    <row r="5" ht="15.75" customHeight="1" spans="1:13">
      <c r="A5" s="81"/>
      <c r="B5" s="82" t="s">
        <v>17</v>
      </c>
      <c r="C5" s="83">
        <f t="shared" ref="C5:J5" si="0">SUM(C6:C92)</f>
        <v>887</v>
      </c>
      <c r="D5" s="83">
        <f t="shared" si="0"/>
        <v>267</v>
      </c>
      <c r="E5" s="84">
        <f t="shared" si="0"/>
        <v>1154</v>
      </c>
      <c r="F5" s="84">
        <f t="shared" si="0"/>
        <v>532200</v>
      </c>
      <c r="G5" s="84">
        <f t="shared" si="0"/>
        <v>186900</v>
      </c>
      <c r="H5" s="84">
        <f t="shared" si="0"/>
        <v>719100</v>
      </c>
      <c r="I5" s="93">
        <f t="shared" si="0"/>
        <v>700</v>
      </c>
      <c r="J5" s="84">
        <f t="shared" si="0"/>
        <v>719800</v>
      </c>
      <c r="K5" s="94"/>
      <c r="L5" s="95"/>
      <c r="M5" s="96"/>
    </row>
    <row r="6" ht="15.75" customHeight="1" spans="1:11">
      <c r="A6" s="85">
        <v>1</v>
      </c>
      <c r="B6" s="56" t="s">
        <v>49</v>
      </c>
      <c r="C6" s="86">
        <v>1</v>
      </c>
      <c r="D6" s="85"/>
      <c r="E6" s="85">
        <f>C6+D6</f>
        <v>1</v>
      </c>
      <c r="F6" s="87">
        <f>C6*600</f>
        <v>600</v>
      </c>
      <c r="G6" s="87">
        <f>D6*700</f>
        <v>0</v>
      </c>
      <c r="H6" s="87">
        <f>F6+G6</f>
        <v>600</v>
      </c>
      <c r="I6" s="85"/>
      <c r="J6" s="85">
        <f>H6+I6</f>
        <v>600</v>
      </c>
      <c r="K6" s="97"/>
    </row>
    <row r="7" ht="15.75" customHeight="1" spans="1:11">
      <c r="A7" s="85">
        <v>2</v>
      </c>
      <c r="B7" s="56" t="s">
        <v>28</v>
      </c>
      <c r="C7" s="86">
        <v>5</v>
      </c>
      <c r="D7" s="88"/>
      <c r="E7" s="85">
        <f t="shared" ref="E7:E70" si="1">C7+D7</f>
        <v>5</v>
      </c>
      <c r="F7" s="87">
        <f t="shared" ref="F7:F70" si="2">C7*600</f>
        <v>3000</v>
      </c>
      <c r="G7" s="87">
        <f t="shared" ref="G7:G70" si="3">D7*700</f>
        <v>0</v>
      </c>
      <c r="H7" s="87">
        <f t="shared" ref="H7:H70" si="4">F7+G7</f>
        <v>3000</v>
      </c>
      <c r="I7" s="85"/>
      <c r="J7" s="85">
        <f t="shared" ref="J7:J70" si="5">H7+I7</f>
        <v>3000</v>
      </c>
      <c r="K7" s="97"/>
    </row>
    <row r="8" ht="15.75" customHeight="1" spans="1:11">
      <c r="A8" s="85">
        <v>3</v>
      </c>
      <c r="B8" s="56" t="s">
        <v>35</v>
      </c>
      <c r="C8" s="86">
        <v>12</v>
      </c>
      <c r="D8" s="85"/>
      <c r="E8" s="85">
        <f t="shared" si="1"/>
        <v>12</v>
      </c>
      <c r="F8" s="87">
        <f t="shared" si="2"/>
        <v>7200</v>
      </c>
      <c r="G8" s="87">
        <f t="shared" si="3"/>
        <v>0</v>
      </c>
      <c r="H8" s="87">
        <f t="shared" si="4"/>
        <v>7200</v>
      </c>
      <c r="I8" s="85"/>
      <c r="J8" s="85">
        <f t="shared" si="5"/>
        <v>7200</v>
      </c>
      <c r="K8" s="97"/>
    </row>
    <row r="9" ht="15.75" customHeight="1" spans="1:11">
      <c r="A9" s="85">
        <v>4</v>
      </c>
      <c r="B9" s="56" t="s">
        <v>31</v>
      </c>
      <c r="C9" s="86">
        <v>6</v>
      </c>
      <c r="D9" s="85"/>
      <c r="E9" s="85">
        <f t="shared" si="1"/>
        <v>6</v>
      </c>
      <c r="F9" s="87">
        <f t="shared" si="2"/>
        <v>3600</v>
      </c>
      <c r="G9" s="87">
        <f t="shared" si="3"/>
        <v>0</v>
      </c>
      <c r="H9" s="87">
        <f t="shared" si="4"/>
        <v>3600</v>
      </c>
      <c r="I9" s="85"/>
      <c r="J9" s="85">
        <f t="shared" si="5"/>
        <v>3600</v>
      </c>
      <c r="K9" s="97"/>
    </row>
    <row r="10" ht="15.75" customHeight="1" spans="1:11">
      <c r="A10" s="85">
        <v>5</v>
      </c>
      <c r="B10" s="56" t="s">
        <v>29</v>
      </c>
      <c r="C10" s="86">
        <f>28+3+4</f>
        <v>35</v>
      </c>
      <c r="D10" s="85"/>
      <c r="E10" s="85">
        <f t="shared" si="1"/>
        <v>35</v>
      </c>
      <c r="F10" s="87">
        <f t="shared" si="2"/>
        <v>21000</v>
      </c>
      <c r="G10" s="87">
        <f t="shared" si="3"/>
        <v>0</v>
      </c>
      <c r="H10" s="87">
        <f t="shared" si="4"/>
        <v>21000</v>
      </c>
      <c r="I10" s="85"/>
      <c r="J10" s="85">
        <f t="shared" si="5"/>
        <v>21000</v>
      </c>
      <c r="K10" s="97" t="s">
        <v>206</v>
      </c>
    </row>
    <row r="11" ht="15.75" customHeight="1" spans="1:11">
      <c r="A11" s="85">
        <v>6</v>
      </c>
      <c r="B11" s="56" t="s">
        <v>32</v>
      </c>
      <c r="C11" s="86">
        <f>34+1</f>
        <v>35</v>
      </c>
      <c r="D11" s="85"/>
      <c r="E11" s="85">
        <f t="shared" si="1"/>
        <v>35</v>
      </c>
      <c r="F11" s="87">
        <f t="shared" si="2"/>
        <v>21000</v>
      </c>
      <c r="G11" s="87">
        <f t="shared" si="3"/>
        <v>0</v>
      </c>
      <c r="H11" s="87">
        <f t="shared" si="4"/>
        <v>21000</v>
      </c>
      <c r="I11" s="85"/>
      <c r="J11" s="85">
        <f t="shared" si="5"/>
        <v>21000</v>
      </c>
      <c r="K11" s="56" t="s">
        <v>207</v>
      </c>
    </row>
    <row r="12" ht="15.75" customHeight="1" spans="1:11">
      <c r="A12" s="85">
        <v>7</v>
      </c>
      <c r="B12" s="56" t="s">
        <v>34</v>
      </c>
      <c r="C12" s="86">
        <v>21</v>
      </c>
      <c r="D12" s="85"/>
      <c r="E12" s="85">
        <f t="shared" si="1"/>
        <v>21</v>
      </c>
      <c r="F12" s="87">
        <f t="shared" si="2"/>
        <v>12600</v>
      </c>
      <c r="G12" s="87">
        <f t="shared" si="3"/>
        <v>0</v>
      </c>
      <c r="H12" s="87">
        <f t="shared" si="4"/>
        <v>12600</v>
      </c>
      <c r="I12" s="85"/>
      <c r="J12" s="85">
        <f t="shared" si="5"/>
        <v>12600</v>
      </c>
      <c r="K12" s="97"/>
    </row>
    <row r="13" ht="15.75" customHeight="1" spans="1:11">
      <c r="A13" s="85">
        <v>8</v>
      </c>
      <c r="B13" s="56" t="s">
        <v>39</v>
      </c>
      <c r="C13" s="86">
        <f>3+4+4</f>
        <v>11</v>
      </c>
      <c r="D13" s="86"/>
      <c r="E13" s="85">
        <f t="shared" si="1"/>
        <v>11</v>
      </c>
      <c r="F13" s="87">
        <f t="shared" si="2"/>
        <v>6600</v>
      </c>
      <c r="G13" s="87">
        <f t="shared" si="3"/>
        <v>0</v>
      </c>
      <c r="H13" s="87">
        <f t="shared" si="4"/>
        <v>6600</v>
      </c>
      <c r="I13" s="85"/>
      <c r="J13" s="85">
        <f t="shared" si="5"/>
        <v>6600</v>
      </c>
      <c r="K13" s="97" t="s">
        <v>208</v>
      </c>
    </row>
    <row r="14" ht="15.75" customHeight="1" spans="1:11">
      <c r="A14" s="85">
        <v>9</v>
      </c>
      <c r="B14" s="56" t="s">
        <v>36</v>
      </c>
      <c r="C14" s="86">
        <v>4</v>
      </c>
      <c r="D14" s="85"/>
      <c r="E14" s="85">
        <f t="shared" si="1"/>
        <v>4</v>
      </c>
      <c r="F14" s="87">
        <f t="shared" si="2"/>
        <v>2400</v>
      </c>
      <c r="G14" s="87">
        <f t="shared" si="3"/>
        <v>0</v>
      </c>
      <c r="H14" s="87">
        <f t="shared" si="4"/>
        <v>2400</v>
      </c>
      <c r="I14" s="85"/>
      <c r="J14" s="85">
        <f t="shared" si="5"/>
        <v>2400</v>
      </c>
      <c r="K14" s="97"/>
    </row>
    <row r="15" ht="15.75" customHeight="1" spans="1:11">
      <c r="A15" s="85">
        <v>10</v>
      </c>
      <c r="B15" s="56" t="s">
        <v>37</v>
      </c>
      <c r="C15" s="86">
        <v>15</v>
      </c>
      <c r="D15" s="85"/>
      <c r="E15" s="85">
        <f t="shared" si="1"/>
        <v>15</v>
      </c>
      <c r="F15" s="87">
        <f t="shared" si="2"/>
        <v>9000</v>
      </c>
      <c r="G15" s="87">
        <f t="shared" si="3"/>
        <v>0</v>
      </c>
      <c r="H15" s="87">
        <f t="shared" si="4"/>
        <v>9000</v>
      </c>
      <c r="I15" s="85"/>
      <c r="J15" s="85">
        <f t="shared" si="5"/>
        <v>9000</v>
      </c>
      <c r="K15" s="97"/>
    </row>
    <row r="16" ht="15.75" customHeight="1" spans="1:11">
      <c r="A16" s="85">
        <v>11</v>
      </c>
      <c r="B16" s="56" t="s">
        <v>38</v>
      </c>
      <c r="C16" s="86">
        <v>5</v>
      </c>
      <c r="D16" s="85"/>
      <c r="E16" s="85">
        <f t="shared" si="1"/>
        <v>5</v>
      </c>
      <c r="F16" s="87">
        <f t="shared" si="2"/>
        <v>3000</v>
      </c>
      <c r="G16" s="87">
        <f t="shared" si="3"/>
        <v>0</v>
      </c>
      <c r="H16" s="87">
        <f t="shared" si="4"/>
        <v>3000</v>
      </c>
      <c r="I16" s="85"/>
      <c r="J16" s="85">
        <f t="shared" si="5"/>
        <v>3000</v>
      </c>
      <c r="K16" s="97"/>
    </row>
    <row r="17" ht="15.75" customHeight="1" spans="1:11">
      <c r="A17" s="85">
        <v>12</v>
      </c>
      <c r="B17" s="56" t="s">
        <v>159</v>
      </c>
      <c r="C17" s="86">
        <v>5</v>
      </c>
      <c r="D17" s="85">
        <v>2</v>
      </c>
      <c r="E17" s="85">
        <f t="shared" si="1"/>
        <v>7</v>
      </c>
      <c r="F17" s="87">
        <f t="shared" si="2"/>
        <v>3000</v>
      </c>
      <c r="G17" s="87">
        <f t="shared" si="3"/>
        <v>1400</v>
      </c>
      <c r="H17" s="87">
        <f t="shared" si="4"/>
        <v>4400</v>
      </c>
      <c r="I17" s="85"/>
      <c r="J17" s="85">
        <f t="shared" si="5"/>
        <v>4400</v>
      </c>
      <c r="K17" s="97"/>
    </row>
    <row r="18" ht="15.75" customHeight="1" spans="1:11">
      <c r="A18" s="85">
        <v>13</v>
      </c>
      <c r="B18" s="56" t="s">
        <v>44</v>
      </c>
      <c r="C18" s="86">
        <v>6</v>
      </c>
      <c r="D18" s="85"/>
      <c r="E18" s="85">
        <f t="shared" si="1"/>
        <v>6</v>
      </c>
      <c r="F18" s="87">
        <f t="shared" si="2"/>
        <v>3600</v>
      </c>
      <c r="G18" s="87">
        <f t="shared" si="3"/>
        <v>0</v>
      </c>
      <c r="H18" s="87">
        <f t="shared" si="4"/>
        <v>3600</v>
      </c>
      <c r="I18" s="85"/>
      <c r="J18" s="85">
        <f t="shared" si="5"/>
        <v>3600</v>
      </c>
      <c r="K18" s="98"/>
    </row>
    <row r="19" ht="15.75" customHeight="1" spans="1:11">
      <c r="A19" s="85">
        <v>14</v>
      </c>
      <c r="B19" s="56" t="s">
        <v>43</v>
      </c>
      <c r="C19" s="86">
        <v>8</v>
      </c>
      <c r="D19" s="85"/>
      <c r="E19" s="85">
        <f t="shared" si="1"/>
        <v>8</v>
      </c>
      <c r="F19" s="87">
        <f t="shared" si="2"/>
        <v>4800</v>
      </c>
      <c r="G19" s="87">
        <f t="shared" si="3"/>
        <v>0</v>
      </c>
      <c r="H19" s="87">
        <f t="shared" si="4"/>
        <v>4800</v>
      </c>
      <c r="I19" s="85"/>
      <c r="J19" s="85">
        <f t="shared" si="5"/>
        <v>4800</v>
      </c>
      <c r="K19" s="98"/>
    </row>
    <row r="20" ht="15.75" customHeight="1" spans="1:11">
      <c r="A20" s="85">
        <v>15</v>
      </c>
      <c r="B20" s="56" t="s">
        <v>189</v>
      </c>
      <c r="C20" s="86">
        <v>16</v>
      </c>
      <c r="D20" s="85"/>
      <c r="E20" s="85">
        <f t="shared" si="1"/>
        <v>16</v>
      </c>
      <c r="F20" s="87">
        <f t="shared" si="2"/>
        <v>9600</v>
      </c>
      <c r="G20" s="87">
        <f t="shared" si="3"/>
        <v>0</v>
      </c>
      <c r="H20" s="87">
        <f t="shared" si="4"/>
        <v>9600</v>
      </c>
      <c r="I20" s="85"/>
      <c r="J20" s="85">
        <f t="shared" si="5"/>
        <v>9600</v>
      </c>
      <c r="K20" s="98"/>
    </row>
    <row r="21" ht="15.75" customHeight="1" spans="1:11">
      <c r="A21" s="85">
        <v>16</v>
      </c>
      <c r="B21" s="56" t="s">
        <v>45</v>
      </c>
      <c r="C21" s="86">
        <v>9</v>
      </c>
      <c r="D21" s="85"/>
      <c r="E21" s="85">
        <f t="shared" si="1"/>
        <v>9</v>
      </c>
      <c r="F21" s="87">
        <f t="shared" si="2"/>
        <v>5400</v>
      </c>
      <c r="G21" s="87">
        <f t="shared" si="3"/>
        <v>0</v>
      </c>
      <c r="H21" s="87">
        <f t="shared" si="4"/>
        <v>5400</v>
      </c>
      <c r="I21" s="85"/>
      <c r="J21" s="85">
        <f t="shared" si="5"/>
        <v>5400</v>
      </c>
      <c r="K21" s="97"/>
    </row>
    <row r="22" ht="15.75" customHeight="1" spans="1:11">
      <c r="A22" s="85">
        <v>17</v>
      </c>
      <c r="B22" s="56" t="s">
        <v>46</v>
      </c>
      <c r="C22" s="86">
        <f>29+7+2</f>
        <v>38</v>
      </c>
      <c r="D22" s="85"/>
      <c r="E22" s="85">
        <f t="shared" si="1"/>
        <v>38</v>
      </c>
      <c r="F22" s="87">
        <f t="shared" si="2"/>
        <v>22800</v>
      </c>
      <c r="G22" s="87">
        <f t="shared" si="3"/>
        <v>0</v>
      </c>
      <c r="H22" s="87">
        <f t="shared" si="4"/>
        <v>22800</v>
      </c>
      <c r="I22" s="85"/>
      <c r="J22" s="85">
        <f t="shared" si="5"/>
        <v>22800</v>
      </c>
      <c r="K22" s="97" t="s">
        <v>209</v>
      </c>
    </row>
    <row r="23" ht="15.75" customHeight="1" spans="1:11">
      <c r="A23" s="85">
        <v>18</v>
      </c>
      <c r="B23" s="56" t="s">
        <v>48</v>
      </c>
      <c r="C23" s="86">
        <v>18</v>
      </c>
      <c r="D23" s="85"/>
      <c r="E23" s="85">
        <f t="shared" si="1"/>
        <v>18</v>
      </c>
      <c r="F23" s="87">
        <f t="shared" si="2"/>
        <v>10800</v>
      </c>
      <c r="G23" s="87">
        <f t="shared" si="3"/>
        <v>0</v>
      </c>
      <c r="H23" s="87">
        <f t="shared" si="4"/>
        <v>10800</v>
      </c>
      <c r="I23" s="85"/>
      <c r="J23" s="85">
        <f t="shared" si="5"/>
        <v>10800</v>
      </c>
      <c r="K23" s="98"/>
    </row>
    <row r="24" ht="15.75" customHeight="1" spans="1:11">
      <c r="A24" s="85">
        <v>19</v>
      </c>
      <c r="B24" s="56" t="s">
        <v>50</v>
      </c>
      <c r="C24" s="86">
        <v>12</v>
      </c>
      <c r="D24" s="85"/>
      <c r="E24" s="85">
        <f t="shared" si="1"/>
        <v>12</v>
      </c>
      <c r="F24" s="87">
        <f t="shared" si="2"/>
        <v>7200</v>
      </c>
      <c r="G24" s="87">
        <f t="shared" si="3"/>
        <v>0</v>
      </c>
      <c r="H24" s="87">
        <f t="shared" si="4"/>
        <v>7200</v>
      </c>
      <c r="I24" s="85"/>
      <c r="J24" s="85">
        <f t="shared" si="5"/>
        <v>7200</v>
      </c>
      <c r="K24" s="97"/>
    </row>
    <row r="25" ht="15.75" customHeight="1" spans="1:11">
      <c r="A25" s="85">
        <v>20</v>
      </c>
      <c r="B25" s="56" t="s">
        <v>51</v>
      </c>
      <c r="C25" s="86">
        <v>20</v>
      </c>
      <c r="D25" s="85"/>
      <c r="E25" s="85">
        <f t="shared" si="1"/>
        <v>20</v>
      </c>
      <c r="F25" s="87">
        <f t="shared" si="2"/>
        <v>12000</v>
      </c>
      <c r="G25" s="87">
        <f t="shared" si="3"/>
        <v>0</v>
      </c>
      <c r="H25" s="87">
        <f t="shared" si="4"/>
        <v>12000</v>
      </c>
      <c r="I25" s="85"/>
      <c r="J25" s="85">
        <f t="shared" si="5"/>
        <v>12000</v>
      </c>
      <c r="K25" s="97"/>
    </row>
    <row r="26" ht="15.75" customHeight="1" spans="1:11">
      <c r="A26" s="85">
        <v>21</v>
      </c>
      <c r="B26" s="56" t="s">
        <v>52</v>
      </c>
      <c r="C26" s="86">
        <v>18</v>
      </c>
      <c r="D26" s="85"/>
      <c r="E26" s="85">
        <f t="shared" si="1"/>
        <v>18</v>
      </c>
      <c r="F26" s="87">
        <f t="shared" si="2"/>
        <v>10800</v>
      </c>
      <c r="G26" s="87">
        <f t="shared" si="3"/>
        <v>0</v>
      </c>
      <c r="H26" s="87">
        <f t="shared" si="4"/>
        <v>10800</v>
      </c>
      <c r="I26" s="85"/>
      <c r="J26" s="85">
        <f t="shared" si="5"/>
        <v>10800</v>
      </c>
      <c r="K26" s="97"/>
    </row>
    <row r="27" ht="15.75" customHeight="1" spans="1:11">
      <c r="A27" s="85">
        <v>22</v>
      </c>
      <c r="B27" s="56" t="s">
        <v>91</v>
      </c>
      <c r="C27" s="86">
        <v>3</v>
      </c>
      <c r="D27" s="85"/>
      <c r="E27" s="85">
        <f t="shared" si="1"/>
        <v>3</v>
      </c>
      <c r="F27" s="87">
        <f t="shared" si="2"/>
        <v>1800</v>
      </c>
      <c r="G27" s="87">
        <f t="shared" si="3"/>
        <v>0</v>
      </c>
      <c r="H27" s="87">
        <f t="shared" si="4"/>
        <v>1800</v>
      </c>
      <c r="I27" s="85"/>
      <c r="J27" s="85">
        <f t="shared" si="5"/>
        <v>1800</v>
      </c>
      <c r="K27" s="97"/>
    </row>
    <row r="28" ht="15.75" customHeight="1" spans="1:11">
      <c r="A28" s="85">
        <v>23</v>
      </c>
      <c r="B28" s="56" t="s">
        <v>53</v>
      </c>
      <c r="C28" s="86">
        <v>7</v>
      </c>
      <c r="D28" s="85"/>
      <c r="E28" s="85">
        <f t="shared" si="1"/>
        <v>7</v>
      </c>
      <c r="F28" s="87">
        <f t="shared" si="2"/>
        <v>4200</v>
      </c>
      <c r="G28" s="87">
        <f t="shared" si="3"/>
        <v>0</v>
      </c>
      <c r="H28" s="87">
        <f t="shared" si="4"/>
        <v>4200</v>
      </c>
      <c r="I28" s="85"/>
      <c r="J28" s="85">
        <f t="shared" si="5"/>
        <v>4200</v>
      </c>
      <c r="K28" s="97"/>
    </row>
    <row r="29" ht="15.75" customHeight="1" spans="1:11">
      <c r="A29" s="85">
        <v>24</v>
      </c>
      <c r="B29" s="56" t="s">
        <v>54</v>
      </c>
      <c r="C29" s="86">
        <v>13</v>
      </c>
      <c r="D29" s="85"/>
      <c r="E29" s="85">
        <f t="shared" si="1"/>
        <v>13</v>
      </c>
      <c r="F29" s="87">
        <f t="shared" si="2"/>
        <v>7800</v>
      </c>
      <c r="G29" s="87">
        <f t="shared" si="3"/>
        <v>0</v>
      </c>
      <c r="H29" s="87">
        <f t="shared" si="4"/>
        <v>7800</v>
      </c>
      <c r="I29" s="85"/>
      <c r="J29" s="85">
        <f t="shared" si="5"/>
        <v>7800</v>
      </c>
      <c r="K29" s="97"/>
    </row>
    <row r="30" ht="15.75" customHeight="1" spans="1:11">
      <c r="A30" s="85">
        <v>25</v>
      </c>
      <c r="B30" s="56" t="s">
        <v>55</v>
      </c>
      <c r="C30" s="86">
        <f>7+5</f>
        <v>12</v>
      </c>
      <c r="D30" s="85"/>
      <c r="E30" s="85">
        <f t="shared" si="1"/>
        <v>12</v>
      </c>
      <c r="F30" s="87">
        <f t="shared" si="2"/>
        <v>7200</v>
      </c>
      <c r="G30" s="87">
        <f t="shared" si="3"/>
        <v>0</v>
      </c>
      <c r="H30" s="87">
        <f t="shared" si="4"/>
        <v>7200</v>
      </c>
      <c r="I30" s="85"/>
      <c r="J30" s="85">
        <f t="shared" si="5"/>
        <v>7200</v>
      </c>
      <c r="K30" s="56" t="s">
        <v>210</v>
      </c>
    </row>
    <row r="31" ht="15.75" customHeight="1" spans="1:11">
      <c r="A31" s="85">
        <v>26</v>
      </c>
      <c r="B31" s="56" t="s">
        <v>56</v>
      </c>
      <c r="C31" s="86">
        <f>26+7</f>
        <v>33</v>
      </c>
      <c r="D31" s="85"/>
      <c r="E31" s="85">
        <f t="shared" si="1"/>
        <v>33</v>
      </c>
      <c r="F31" s="87">
        <f t="shared" si="2"/>
        <v>19800</v>
      </c>
      <c r="G31" s="87">
        <f t="shared" si="3"/>
        <v>0</v>
      </c>
      <c r="H31" s="87">
        <f t="shared" si="4"/>
        <v>19800</v>
      </c>
      <c r="I31" s="85"/>
      <c r="J31" s="85">
        <f t="shared" si="5"/>
        <v>19800</v>
      </c>
      <c r="K31" s="56" t="s">
        <v>211</v>
      </c>
    </row>
    <row r="32" ht="15.75" customHeight="1" spans="1:11">
      <c r="A32" s="85">
        <v>27</v>
      </c>
      <c r="B32" s="56" t="s">
        <v>193</v>
      </c>
      <c r="C32" s="86">
        <v>5</v>
      </c>
      <c r="D32" s="85"/>
      <c r="E32" s="85">
        <f t="shared" si="1"/>
        <v>5</v>
      </c>
      <c r="F32" s="87">
        <f t="shared" si="2"/>
        <v>3000</v>
      </c>
      <c r="G32" s="87">
        <f t="shared" si="3"/>
        <v>0</v>
      </c>
      <c r="H32" s="87">
        <f t="shared" si="4"/>
        <v>3000</v>
      </c>
      <c r="I32" s="85"/>
      <c r="J32" s="85">
        <f t="shared" si="5"/>
        <v>3000</v>
      </c>
      <c r="K32" s="98"/>
    </row>
    <row r="33" ht="15.75" customHeight="1" spans="1:11">
      <c r="A33" s="85">
        <v>28</v>
      </c>
      <c r="B33" s="56" t="s">
        <v>67</v>
      </c>
      <c r="C33" s="86">
        <v>8</v>
      </c>
      <c r="D33" s="85"/>
      <c r="E33" s="85">
        <f t="shared" si="1"/>
        <v>8</v>
      </c>
      <c r="F33" s="87">
        <f t="shared" si="2"/>
        <v>4800</v>
      </c>
      <c r="G33" s="87">
        <f t="shared" si="3"/>
        <v>0</v>
      </c>
      <c r="H33" s="87">
        <f t="shared" si="4"/>
        <v>4800</v>
      </c>
      <c r="I33" s="85"/>
      <c r="J33" s="85">
        <f t="shared" si="5"/>
        <v>4800</v>
      </c>
      <c r="K33" s="98"/>
    </row>
    <row r="34" ht="15.75" customHeight="1" spans="1:11">
      <c r="A34" s="85">
        <v>29</v>
      </c>
      <c r="B34" s="56" t="s">
        <v>58</v>
      </c>
      <c r="C34" s="86">
        <v>10</v>
      </c>
      <c r="D34" s="85"/>
      <c r="E34" s="85">
        <f t="shared" si="1"/>
        <v>10</v>
      </c>
      <c r="F34" s="87">
        <f t="shared" si="2"/>
        <v>6000</v>
      </c>
      <c r="G34" s="87">
        <f t="shared" si="3"/>
        <v>0</v>
      </c>
      <c r="H34" s="87">
        <f t="shared" si="4"/>
        <v>6000</v>
      </c>
      <c r="I34" s="85"/>
      <c r="J34" s="85">
        <f t="shared" si="5"/>
        <v>6000</v>
      </c>
      <c r="K34" s="98"/>
    </row>
    <row r="35" ht="15.75" customHeight="1" spans="1:11">
      <c r="A35" s="85">
        <v>30</v>
      </c>
      <c r="B35" s="56" t="s">
        <v>59</v>
      </c>
      <c r="C35" s="86">
        <f>7+3+4</f>
        <v>14</v>
      </c>
      <c r="D35" s="85"/>
      <c r="E35" s="85">
        <f t="shared" si="1"/>
        <v>14</v>
      </c>
      <c r="F35" s="87">
        <f t="shared" si="2"/>
        <v>8400</v>
      </c>
      <c r="G35" s="87">
        <f t="shared" si="3"/>
        <v>0</v>
      </c>
      <c r="H35" s="87">
        <f t="shared" si="4"/>
        <v>8400</v>
      </c>
      <c r="I35" s="85"/>
      <c r="J35" s="85">
        <f t="shared" si="5"/>
        <v>8400</v>
      </c>
      <c r="K35" s="98" t="s">
        <v>212</v>
      </c>
    </row>
    <row r="36" ht="15.75" customHeight="1" spans="1:11">
      <c r="A36" s="85">
        <v>31</v>
      </c>
      <c r="B36" s="56" t="s">
        <v>61</v>
      </c>
      <c r="C36" s="86">
        <v>5</v>
      </c>
      <c r="D36" s="85"/>
      <c r="E36" s="85">
        <f t="shared" si="1"/>
        <v>5</v>
      </c>
      <c r="F36" s="87">
        <f t="shared" si="2"/>
        <v>3000</v>
      </c>
      <c r="G36" s="87">
        <f t="shared" si="3"/>
        <v>0</v>
      </c>
      <c r="H36" s="87">
        <f t="shared" si="4"/>
        <v>3000</v>
      </c>
      <c r="I36" s="85"/>
      <c r="J36" s="85">
        <f t="shared" si="5"/>
        <v>3000</v>
      </c>
      <c r="K36" s="97"/>
    </row>
    <row r="37" ht="15.75" customHeight="1" spans="1:11">
      <c r="A37" s="85">
        <v>32</v>
      </c>
      <c r="B37" s="56" t="s">
        <v>62</v>
      </c>
      <c r="C37" s="86">
        <v>14</v>
      </c>
      <c r="D37" s="85"/>
      <c r="E37" s="85">
        <f t="shared" si="1"/>
        <v>14</v>
      </c>
      <c r="F37" s="87">
        <f t="shared" si="2"/>
        <v>8400</v>
      </c>
      <c r="G37" s="87">
        <f t="shared" si="3"/>
        <v>0</v>
      </c>
      <c r="H37" s="87">
        <f t="shared" si="4"/>
        <v>8400</v>
      </c>
      <c r="I37" s="85"/>
      <c r="J37" s="85">
        <f t="shared" si="5"/>
        <v>8400</v>
      </c>
      <c r="K37" s="98"/>
    </row>
    <row r="38" ht="15.75" customHeight="1" spans="1:11">
      <c r="A38" s="85">
        <v>33</v>
      </c>
      <c r="B38" s="56" t="s">
        <v>63</v>
      </c>
      <c r="C38" s="86">
        <v>11</v>
      </c>
      <c r="D38" s="85"/>
      <c r="E38" s="85">
        <f t="shared" si="1"/>
        <v>11</v>
      </c>
      <c r="F38" s="87">
        <f t="shared" si="2"/>
        <v>6600</v>
      </c>
      <c r="G38" s="87">
        <f t="shared" si="3"/>
        <v>0</v>
      </c>
      <c r="H38" s="87">
        <f t="shared" si="4"/>
        <v>6600</v>
      </c>
      <c r="I38" s="85"/>
      <c r="J38" s="85">
        <f t="shared" si="5"/>
        <v>6600</v>
      </c>
      <c r="K38" s="97"/>
    </row>
    <row r="39" ht="15.75" customHeight="1" spans="1:11">
      <c r="A39" s="85">
        <v>34</v>
      </c>
      <c r="B39" s="56" t="s">
        <v>64</v>
      </c>
      <c r="C39" s="86">
        <v>33</v>
      </c>
      <c r="D39" s="85"/>
      <c r="E39" s="85">
        <f t="shared" si="1"/>
        <v>33</v>
      </c>
      <c r="F39" s="87">
        <f t="shared" si="2"/>
        <v>19800</v>
      </c>
      <c r="G39" s="87">
        <f t="shared" si="3"/>
        <v>0</v>
      </c>
      <c r="H39" s="87">
        <f t="shared" si="4"/>
        <v>19800</v>
      </c>
      <c r="I39" s="85"/>
      <c r="J39" s="85">
        <f t="shared" si="5"/>
        <v>19800</v>
      </c>
      <c r="K39" s="97"/>
    </row>
    <row r="40" ht="15.75" customHeight="1" spans="1:11">
      <c r="A40" s="85">
        <v>35</v>
      </c>
      <c r="B40" s="56" t="s">
        <v>65</v>
      </c>
      <c r="C40" s="86">
        <v>14</v>
      </c>
      <c r="D40" s="85"/>
      <c r="E40" s="85">
        <f t="shared" si="1"/>
        <v>14</v>
      </c>
      <c r="F40" s="87">
        <f t="shared" si="2"/>
        <v>8400</v>
      </c>
      <c r="G40" s="87">
        <f t="shared" si="3"/>
        <v>0</v>
      </c>
      <c r="H40" s="87">
        <f t="shared" si="4"/>
        <v>8400</v>
      </c>
      <c r="I40" s="85"/>
      <c r="J40" s="85">
        <f t="shared" si="5"/>
        <v>8400</v>
      </c>
      <c r="K40" s="97"/>
    </row>
    <row r="41" ht="15.75" customHeight="1" spans="1:11">
      <c r="A41" s="85">
        <v>36</v>
      </c>
      <c r="B41" s="56" t="s">
        <v>66</v>
      </c>
      <c r="C41" s="86">
        <v>30</v>
      </c>
      <c r="D41" s="88"/>
      <c r="E41" s="85">
        <f t="shared" si="1"/>
        <v>30</v>
      </c>
      <c r="F41" s="87">
        <f t="shared" si="2"/>
        <v>18000</v>
      </c>
      <c r="G41" s="87">
        <f t="shared" si="3"/>
        <v>0</v>
      </c>
      <c r="H41" s="87">
        <f t="shared" si="4"/>
        <v>18000</v>
      </c>
      <c r="I41" s="85"/>
      <c r="J41" s="85">
        <f t="shared" si="5"/>
        <v>18000</v>
      </c>
      <c r="K41" s="97"/>
    </row>
    <row r="42" ht="15.75" customHeight="1" spans="1:11">
      <c r="A42" s="85">
        <v>37</v>
      </c>
      <c r="B42" s="56" t="s">
        <v>68</v>
      </c>
      <c r="C42" s="86">
        <v>5</v>
      </c>
      <c r="D42" s="85"/>
      <c r="E42" s="85">
        <f t="shared" si="1"/>
        <v>5</v>
      </c>
      <c r="F42" s="87">
        <f t="shared" si="2"/>
        <v>3000</v>
      </c>
      <c r="G42" s="87">
        <f t="shared" si="3"/>
        <v>0</v>
      </c>
      <c r="H42" s="87">
        <f t="shared" si="4"/>
        <v>3000</v>
      </c>
      <c r="I42" s="85"/>
      <c r="J42" s="85">
        <f t="shared" si="5"/>
        <v>3000</v>
      </c>
      <c r="K42" s="97"/>
    </row>
    <row r="43" ht="15.75" customHeight="1" spans="1:11">
      <c r="A43" s="85">
        <v>38</v>
      </c>
      <c r="B43" s="56" t="s">
        <v>69</v>
      </c>
      <c r="C43" s="86">
        <v>26</v>
      </c>
      <c r="D43" s="85">
        <v>7</v>
      </c>
      <c r="E43" s="85">
        <f t="shared" si="1"/>
        <v>33</v>
      </c>
      <c r="F43" s="87">
        <f t="shared" si="2"/>
        <v>15600</v>
      </c>
      <c r="G43" s="87">
        <f t="shared" si="3"/>
        <v>4900</v>
      </c>
      <c r="H43" s="87">
        <f t="shared" si="4"/>
        <v>20500</v>
      </c>
      <c r="I43" s="85"/>
      <c r="J43" s="85">
        <f t="shared" si="5"/>
        <v>20500</v>
      </c>
      <c r="K43" s="97"/>
    </row>
    <row r="44" ht="15.75" customHeight="1" spans="1:11">
      <c r="A44" s="85">
        <v>39</v>
      </c>
      <c r="B44" s="56" t="s">
        <v>70</v>
      </c>
      <c r="C44" s="86">
        <v>8</v>
      </c>
      <c r="D44" s="85"/>
      <c r="E44" s="85">
        <f t="shared" si="1"/>
        <v>8</v>
      </c>
      <c r="F44" s="87">
        <f t="shared" si="2"/>
        <v>4800</v>
      </c>
      <c r="G44" s="87">
        <f t="shared" si="3"/>
        <v>0</v>
      </c>
      <c r="H44" s="87">
        <f t="shared" si="4"/>
        <v>4800</v>
      </c>
      <c r="I44" s="85"/>
      <c r="J44" s="85">
        <f t="shared" si="5"/>
        <v>4800</v>
      </c>
      <c r="K44" s="97"/>
    </row>
    <row r="45" ht="15.75" customHeight="1" spans="1:11">
      <c r="A45" s="85">
        <v>40</v>
      </c>
      <c r="B45" s="56" t="s">
        <v>71</v>
      </c>
      <c r="C45" s="86">
        <v>56</v>
      </c>
      <c r="D45" s="85"/>
      <c r="E45" s="85">
        <f t="shared" si="1"/>
        <v>56</v>
      </c>
      <c r="F45" s="87">
        <f t="shared" si="2"/>
        <v>33600</v>
      </c>
      <c r="G45" s="87">
        <f t="shared" si="3"/>
        <v>0</v>
      </c>
      <c r="H45" s="87">
        <f t="shared" si="4"/>
        <v>33600</v>
      </c>
      <c r="I45" s="85"/>
      <c r="J45" s="85">
        <f t="shared" si="5"/>
        <v>33600</v>
      </c>
      <c r="K45" s="97"/>
    </row>
    <row r="46" ht="15.75" customHeight="1" spans="1:11">
      <c r="A46" s="85">
        <v>41</v>
      </c>
      <c r="B46" s="56" t="s">
        <v>72</v>
      </c>
      <c r="C46" s="86">
        <v>5</v>
      </c>
      <c r="D46" s="86"/>
      <c r="E46" s="85">
        <f t="shared" si="1"/>
        <v>5</v>
      </c>
      <c r="F46" s="87">
        <f t="shared" si="2"/>
        <v>3000</v>
      </c>
      <c r="G46" s="87">
        <f t="shared" si="3"/>
        <v>0</v>
      </c>
      <c r="H46" s="87">
        <f t="shared" si="4"/>
        <v>3000</v>
      </c>
      <c r="I46" s="85"/>
      <c r="J46" s="85">
        <f t="shared" si="5"/>
        <v>3000</v>
      </c>
      <c r="K46" s="97"/>
    </row>
    <row r="47" ht="15.75" customHeight="1" spans="1:11">
      <c r="A47" s="85">
        <v>42</v>
      </c>
      <c r="B47" s="56" t="s">
        <v>73</v>
      </c>
      <c r="C47" s="86">
        <v>3</v>
      </c>
      <c r="D47" s="85"/>
      <c r="E47" s="85">
        <f t="shared" si="1"/>
        <v>3</v>
      </c>
      <c r="F47" s="87">
        <f t="shared" si="2"/>
        <v>1800</v>
      </c>
      <c r="G47" s="87">
        <f t="shared" si="3"/>
        <v>0</v>
      </c>
      <c r="H47" s="87">
        <f t="shared" si="4"/>
        <v>1800</v>
      </c>
      <c r="I47" s="85"/>
      <c r="J47" s="85">
        <f t="shared" si="5"/>
        <v>1800</v>
      </c>
      <c r="K47" s="97"/>
    </row>
    <row r="48" ht="15.75" customHeight="1" spans="1:11">
      <c r="A48" s="85">
        <v>43</v>
      </c>
      <c r="B48" s="56" t="s">
        <v>74</v>
      </c>
      <c r="C48" s="86">
        <v>12</v>
      </c>
      <c r="D48" s="85"/>
      <c r="E48" s="85">
        <f t="shared" si="1"/>
        <v>12</v>
      </c>
      <c r="F48" s="87">
        <f t="shared" si="2"/>
        <v>7200</v>
      </c>
      <c r="G48" s="87">
        <f t="shared" si="3"/>
        <v>0</v>
      </c>
      <c r="H48" s="87">
        <f t="shared" si="4"/>
        <v>7200</v>
      </c>
      <c r="I48" s="85"/>
      <c r="J48" s="85">
        <f t="shared" si="5"/>
        <v>7200</v>
      </c>
      <c r="K48" s="97"/>
    </row>
    <row r="49" ht="15.75" customHeight="1" spans="1:11">
      <c r="A49" s="85">
        <v>44</v>
      </c>
      <c r="B49" s="56" t="s">
        <v>75</v>
      </c>
      <c r="C49" s="86">
        <v>12</v>
      </c>
      <c r="D49" s="85"/>
      <c r="E49" s="85">
        <f t="shared" si="1"/>
        <v>12</v>
      </c>
      <c r="F49" s="87">
        <f t="shared" si="2"/>
        <v>7200</v>
      </c>
      <c r="G49" s="87">
        <f t="shared" si="3"/>
        <v>0</v>
      </c>
      <c r="H49" s="87">
        <f t="shared" si="4"/>
        <v>7200</v>
      </c>
      <c r="I49" s="85"/>
      <c r="J49" s="85">
        <f t="shared" si="5"/>
        <v>7200</v>
      </c>
      <c r="K49" s="97"/>
    </row>
    <row r="50" ht="15.75" customHeight="1" spans="1:11">
      <c r="A50" s="85">
        <v>45</v>
      </c>
      <c r="B50" s="56" t="s">
        <v>76</v>
      </c>
      <c r="C50" s="86">
        <v>2</v>
      </c>
      <c r="D50" s="85"/>
      <c r="E50" s="85">
        <f t="shared" si="1"/>
        <v>2</v>
      </c>
      <c r="F50" s="87">
        <f t="shared" si="2"/>
        <v>1200</v>
      </c>
      <c r="G50" s="87">
        <f t="shared" si="3"/>
        <v>0</v>
      </c>
      <c r="H50" s="87">
        <f t="shared" si="4"/>
        <v>1200</v>
      </c>
      <c r="I50" s="85"/>
      <c r="J50" s="85">
        <f t="shared" si="5"/>
        <v>1200</v>
      </c>
      <c r="K50" s="97"/>
    </row>
    <row r="51" ht="15.75" customHeight="1" spans="1:11">
      <c r="A51" s="85">
        <v>46</v>
      </c>
      <c r="B51" s="56" t="s">
        <v>77</v>
      </c>
      <c r="C51" s="86">
        <v>11</v>
      </c>
      <c r="D51" s="85"/>
      <c r="E51" s="85">
        <f t="shared" si="1"/>
        <v>11</v>
      </c>
      <c r="F51" s="87">
        <f t="shared" si="2"/>
        <v>6600</v>
      </c>
      <c r="G51" s="87">
        <f t="shared" si="3"/>
        <v>0</v>
      </c>
      <c r="H51" s="87">
        <f t="shared" si="4"/>
        <v>6600</v>
      </c>
      <c r="I51" s="85"/>
      <c r="J51" s="85">
        <f t="shared" si="5"/>
        <v>6600</v>
      </c>
      <c r="K51" s="97"/>
    </row>
    <row r="52" ht="15.75" customHeight="1" spans="1:11">
      <c r="A52" s="85">
        <v>47</v>
      </c>
      <c r="B52" s="56" t="s">
        <v>78</v>
      </c>
      <c r="C52" s="86">
        <v>12</v>
      </c>
      <c r="D52" s="85"/>
      <c r="E52" s="85">
        <f t="shared" si="1"/>
        <v>12</v>
      </c>
      <c r="F52" s="87">
        <f t="shared" si="2"/>
        <v>7200</v>
      </c>
      <c r="G52" s="87">
        <f t="shared" si="3"/>
        <v>0</v>
      </c>
      <c r="H52" s="87">
        <f t="shared" si="4"/>
        <v>7200</v>
      </c>
      <c r="I52" s="85"/>
      <c r="J52" s="85">
        <f t="shared" si="5"/>
        <v>7200</v>
      </c>
      <c r="K52" s="97"/>
    </row>
    <row r="53" ht="15.75" customHeight="1" spans="1:11">
      <c r="A53" s="85">
        <v>48</v>
      </c>
      <c r="B53" s="56" t="s">
        <v>172</v>
      </c>
      <c r="C53" s="86">
        <v>28</v>
      </c>
      <c r="D53" s="85">
        <v>13</v>
      </c>
      <c r="E53" s="85">
        <f t="shared" si="1"/>
        <v>41</v>
      </c>
      <c r="F53" s="87">
        <f t="shared" si="2"/>
        <v>16800</v>
      </c>
      <c r="G53" s="87">
        <f t="shared" si="3"/>
        <v>9100</v>
      </c>
      <c r="H53" s="87">
        <f t="shared" si="4"/>
        <v>25900</v>
      </c>
      <c r="I53" s="85"/>
      <c r="J53" s="85">
        <f t="shared" si="5"/>
        <v>25900</v>
      </c>
      <c r="K53" s="97"/>
    </row>
    <row r="54" ht="15.75" customHeight="1" spans="1:11">
      <c r="A54" s="85">
        <v>49</v>
      </c>
      <c r="B54" s="56" t="s">
        <v>195</v>
      </c>
      <c r="C54" s="86">
        <v>3</v>
      </c>
      <c r="D54" s="85"/>
      <c r="E54" s="85">
        <f t="shared" si="1"/>
        <v>3</v>
      </c>
      <c r="F54" s="87">
        <f t="shared" si="2"/>
        <v>1800</v>
      </c>
      <c r="G54" s="87">
        <f t="shared" si="3"/>
        <v>0</v>
      </c>
      <c r="H54" s="87">
        <f t="shared" si="4"/>
        <v>1800</v>
      </c>
      <c r="I54" s="85"/>
      <c r="J54" s="85">
        <f t="shared" si="5"/>
        <v>1800</v>
      </c>
      <c r="K54" s="97"/>
    </row>
    <row r="55" ht="15.75" customHeight="1" spans="1:11">
      <c r="A55" s="85">
        <v>50</v>
      </c>
      <c r="B55" s="56" t="s">
        <v>79</v>
      </c>
      <c r="C55" s="86">
        <v>1</v>
      </c>
      <c r="D55" s="85"/>
      <c r="E55" s="85">
        <f t="shared" si="1"/>
        <v>1</v>
      </c>
      <c r="F55" s="87">
        <f t="shared" si="2"/>
        <v>600</v>
      </c>
      <c r="G55" s="87">
        <f t="shared" si="3"/>
        <v>0</v>
      </c>
      <c r="H55" s="87">
        <f t="shared" si="4"/>
        <v>600</v>
      </c>
      <c r="I55" s="99"/>
      <c r="J55" s="85">
        <f t="shared" si="5"/>
        <v>600</v>
      </c>
      <c r="K55" s="97"/>
    </row>
    <row r="56" ht="15.75" customHeight="1" spans="1:11">
      <c r="A56" s="85">
        <v>51</v>
      </c>
      <c r="B56" s="56" t="s">
        <v>81</v>
      </c>
      <c r="C56" s="86">
        <v>9</v>
      </c>
      <c r="D56" s="85"/>
      <c r="E56" s="85">
        <f t="shared" si="1"/>
        <v>9</v>
      </c>
      <c r="F56" s="87">
        <f t="shared" si="2"/>
        <v>5400</v>
      </c>
      <c r="G56" s="87">
        <f t="shared" si="3"/>
        <v>0</v>
      </c>
      <c r="H56" s="87">
        <f t="shared" si="4"/>
        <v>5400</v>
      </c>
      <c r="I56" s="85"/>
      <c r="J56" s="85">
        <f t="shared" si="5"/>
        <v>5400</v>
      </c>
      <c r="K56" s="97"/>
    </row>
    <row r="57" ht="15.75" customHeight="1" spans="1:11">
      <c r="A57" s="85">
        <v>52</v>
      </c>
      <c r="B57" s="56" t="s">
        <v>82</v>
      </c>
      <c r="C57" s="86">
        <v>29</v>
      </c>
      <c r="D57" s="86"/>
      <c r="E57" s="85">
        <f t="shared" si="1"/>
        <v>29</v>
      </c>
      <c r="F57" s="87">
        <f t="shared" si="2"/>
        <v>17400</v>
      </c>
      <c r="G57" s="87">
        <f t="shared" si="3"/>
        <v>0</v>
      </c>
      <c r="H57" s="87">
        <f t="shared" si="4"/>
        <v>17400</v>
      </c>
      <c r="I57" s="85"/>
      <c r="J57" s="85">
        <f t="shared" si="5"/>
        <v>17400</v>
      </c>
      <c r="K57" s="97"/>
    </row>
    <row r="58" ht="15.75" customHeight="1" spans="1:11">
      <c r="A58" s="85">
        <v>53</v>
      </c>
      <c r="B58" s="56" t="s">
        <v>83</v>
      </c>
      <c r="C58" s="86">
        <v>34</v>
      </c>
      <c r="D58" s="86"/>
      <c r="E58" s="85">
        <f t="shared" si="1"/>
        <v>34</v>
      </c>
      <c r="F58" s="87">
        <f t="shared" si="2"/>
        <v>20400</v>
      </c>
      <c r="G58" s="87">
        <f t="shared" si="3"/>
        <v>0</v>
      </c>
      <c r="H58" s="87">
        <f t="shared" si="4"/>
        <v>20400</v>
      </c>
      <c r="I58" s="85"/>
      <c r="J58" s="85">
        <f t="shared" si="5"/>
        <v>20400</v>
      </c>
      <c r="K58" s="97"/>
    </row>
    <row r="59" ht="15.75" customHeight="1" spans="1:11">
      <c r="A59" s="85">
        <v>54</v>
      </c>
      <c r="B59" s="56" t="s">
        <v>85</v>
      </c>
      <c r="C59" s="86">
        <v>39</v>
      </c>
      <c r="D59" s="86"/>
      <c r="E59" s="85">
        <f t="shared" si="1"/>
        <v>39</v>
      </c>
      <c r="F59" s="87">
        <f t="shared" si="2"/>
        <v>23400</v>
      </c>
      <c r="G59" s="87">
        <f t="shared" si="3"/>
        <v>0</v>
      </c>
      <c r="H59" s="87">
        <f t="shared" si="4"/>
        <v>23400</v>
      </c>
      <c r="I59" s="85"/>
      <c r="J59" s="85">
        <f t="shared" si="5"/>
        <v>23400</v>
      </c>
      <c r="K59" s="97"/>
    </row>
    <row r="60" ht="15.75" customHeight="1" spans="1:11">
      <c r="A60" s="85">
        <v>55</v>
      </c>
      <c r="B60" s="56" t="s">
        <v>86</v>
      </c>
      <c r="C60" s="86">
        <v>28</v>
      </c>
      <c r="D60" s="86"/>
      <c r="E60" s="85">
        <f t="shared" si="1"/>
        <v>28</v>
      </c>
      <c r="F60" s="87">
        <f t="shared" si="2"/>
        <v>16800</v>
      </c>
      <c r="G60" s="87">
        <f t="shared" si="3"/>
        <v>0</v>
      </c>
      <c r="H60" s="87">
        <f t="shared" si="4"/>
        <v>16800</v>
      </c>
      <c r="I60" s="85"/>
      <c r="J60" s="85">
        <f t="shared" si="5"/>
        <v>16800</v>
      </c>
      <c r="K60" s="97"/>
    </row>
    <row r="61" ht="15.75" customHeight="1" spans="1:11">
      <c r="A61" s="85">
        <v>56</v>
      </c>
      <c r="B61" s="56" t="s">
        <v>87</v>
      </c>
      <c r="C61" s="86">
        <v>8</v>
      </c>
      <c r="D61" s="86"/>
      <c r="E61" s="85">
        <f t="shared" si="1"/>
        <v>8</v>
      </c>
      <c r="F61" s="87">
        <f t="shared" si="2"/>
        <v>4800</v>
      </c>
      <c r="G61" s="87">
        <f t="shared" si="3"/>
        <v>0</v>
      </c>
      <c r="H61" s="87">
        <f t="shared" si="4"/>
        <v>4800</v>
      </c>
      <c r="I61" s="85"/>
      <c r="J61" s="85">
        <f t="shared" si="5"/>
        <v>4800</v>
      </c>
      <c r="K61" s="97"/>
    </row>
    <row r="62" ht="15.75" customHeight="1" spans="1:11">
      <c r="A62" s="85">
        <v>57</v>
      </c>
      <c r="B62" s="56" t="s">
        <v>88</v>
      </c>
      <c r="C62" s="86">
        <v>22</v>
      </c>
      <c r="D62" s="86"/>
      <c r="E62" s="85">
        <f t="shared" si="1"/>
        <v>22</v>
      </c>
      <c r="F62" s="87">
        <f t="shared" si="2"/>
        <v>13200</v>
      </c>
      <c r="G62" s="87">
        <f t="shared" si="3"/>
        <v>0</v>
      </c>
      <c r="H62" s="87">
        <f t="shared" si="4"/>
        <v>13200</v>
      </c>
      <c r="I62" s="85"/>
      <c r="J62" s="85">
        <f t="shared" si="5"/>
        <v>13200</v>
      </c>
      <c r="K62" s="97"/>
    </row>
    <row r="63" ht="15.75" customHeight="1" spans="1:11">
      <c r="A63" s="85">
        <v>58</v>
      </c>
      <c r="B63" s="56" t="s">
        <v>90</v>
      </c>
      <c r="C63" s="86">
        <v>22</v>
      </c>
      <c r="D63" s="86"/>
      <c r="E63" s="85">
        <f t="shared" si="1"/>
        <v>22</v>
      </c>
      <c r="F63" s="87">
        <f t="shared" si="2"/>
        <v>13200</v>
      </c>
      <c r="G63" s="87">
        <f t="shared" si="3"/>
        <v>0</v>
      </c>
      <c r="H63" s="87">
        <f t="shared" si="4"/>
        <v>13200</v>
      </c>
      <c r="I63" s="99"/>
      <c r="J63" s="85">
        <f t="shared" si="5"/>
        <v>13200</v>
      </c>
      <c r="K63" s="97"/>
    </row>
    <row r="64" ht="15.75" customHeight="1" spans="1:11">
      <c r="A64" s="85">
        <v>59</v>
      </c>
      <c r="B64" s="56" t="s">
        <v>152</v>
      </c>
      <c r="C64" s="86"/>
      <c r="D64" s="86">
        <v>2</v>
      </c>
      <c r="E64" s="85">
        <f t="shared" si="1"/>
        <v>2</v>
      </c>
      <c r="F64" s="87">
        <f t="shared" si="2"/>
        <v>0</v>
      </c>
      <c r="G64" s="87">
        <f t="shared" si="3"/>
        <v>1400</v>
      </c>
      <c r="H64" s="87">
        <f t="shared" si="4"/>
        <v>1400</v>
      </c>
      <c r="I64" s="99"/>
      <c r="J64" s="85">
        <f t="shared" si="5"/>
        <v>1400</v>
      </c>
      <c r="K64" s="97"/>
    </row>
    <row r="65" ht="15.75" customHeight="1" spans="1:11">
      <c r="A65" s="85">
        <v>60</v>
      </c>
      <c r="B65" s="56" t="s">
        <v>153</v>
      </c>
      <c r="C65" s="86"/>
      <c r="D65" s="86">
        <v>23</v>
      </c>
      <c r="E65" s="85">
        <f t="shared" si="1"/>
        <v>23</v>
      </c>
      <c r="F65" s="87">
        <f t="shared" si="2"/>
        <v>0</v>
      </c>
      <c r="G65" s="87">
        <f t="shared" si="3"/>
        <v>16100</v>
      </c>
      <c r="H65" s="87">
        <f t="shared" si="4"/>
        <v>16100</v>
      </c>
      <c r="I65" s="99">
        <v>700</v>
      </c>
      <c r="J65" s="85">
        <f t="shared" si="5"/>
        <v>16800</v>
      </c>
      <c r="K65" s="97" t="s">
        <v>198</v>
      </c>
    </row>
    <row r="66" ht="15.75" customHeight="1" spans="1:11">
      <c r="A66" s="85">
        <v>61</v>
      </c>
      <c r="B66" s="56" t="s">
        <v>154</v>
      </c>
      <c r="C66" s="86"/>
      <c r="D66" s="86">
        <v>8</v>
      </c>
      <c r="E66" s="85">
        <f t="shared" si="1"/>
        <v>8</v>
      </c>
      <c r="F66" s="87">
        <f t="shared" si="2"/>
        <v>0</v>
      </c>
      <c r="G66" s="87">
        <f t="shared" si="3"/>
        <v>5600</v>
      </c>
      <c r="H66" s="87">
        <f t="shared" si="4"/>
        <v>5600</v>
      </c>
      <c r="I66" s="99"/>
      <c r="J66" s="85">
        <f t="shared" si="5"/>
        <v>5600</v>
      </c>
      <c r="K66" s="97"/>
    </row>
    <row r="67" ht="15.75" customHeight="1" spans="1:11">
      <c r="A67" s="85">
        <v>62</v>
      </c>
      <c r="B67" s="56" t="s">
        <v>155</v>
      </c>
      <c r="C67" s="86"/>
      <c r="D67" s="86">
        <v>1</v>
      </c>
      <c r="E67" s="85">
        <f t="shared" si="1"/>
        <v>1</v>
      </c>
      <c r="F67" s="87">
        <f t="shared" si="2"/>
        <v>0</v>
      </c>
      <c r="G67" s="87">
        <f t="shared" si="3"/>
        <v>700</v>
      </c>
      <c r="H67" s="87">
        <f t="shared" si="4"/>
        <v>700</v>
      </c>
      <c r="I67" s="99"/>
      <c r="J67" s="85">
        <f t="shared" si="5"/>
        <v>700</v>
      </c>
      <c r="K67" s="97"/>
    </row>
    <row r="68" ht="15.75" customHeight="1" spans="1:11">
      <c r="A68" s="85">
        <v>63</v>
      </c>
      <c r="B68" s="56" t="s">
        <v>156</v>
      </c>
      <c r="C68" s="86"/>
      <c r="D68" s="86">
        <v>2</v>
      </c>
      <c r="E68" s="85">
        <f t="shared" si="1"/>
        <v>2</v>
      </c>
      <c r="F68" s="87">
        <f t="shared" si="2"/>
        <v>0</v>
      </c>
      <c r="G68" s="87">
        <f t="shared" si="3"/>
        <v>1400</v>
      </c>
      <c r="H68" s="87">
        <f t="shared" si="4"/>
        <v>1400</v>
      </c>
      <c r="I68" s="99"/>
      <c r="J68" s="85">
        <f t="shared" si="5"/>
        <v>1400</v>
      </c>
      <c r="K68" s="97"/>
    </row>
    <row r="69" ht="15.75" customHeight="1" spans="1:11">
      <c r="A69" s="85">
        <v>64</v>
      </c>
      <c r="B69" s="56" t="s">
        <v>157</v>
      </c>
      <c r="C69" s="86"/>
      <c r="D69" s="86">
        <v>22</v>
      </c>
      <c r="E69" s="85">
        <f t="shared" si="1"/>
        <v>22</v>
      </c>
      <c r="F69" s="87">
        <f t="shared" si="2"/>
        <v>0</v>
      </c>
      <c r="G69" s="87">
        <f t="shared" si="3"/>
        <v>15400</v>
      </c>
      <c r="H69" s="87">
        <f t="shared" si="4"/>
        <v>15400</v>
      </c>
      <c r="I69" s="99"/>
      <c r="J69" s="85">
        <f t="shared" si="5"/>
        <v>15400</v>
      </c>
      <c r="K69" s="97"/>
    </row>
    <row r="70" ht="15.75" customHeight="1" spans="1:11">
      <c r="A70" s="85">
        <v>65</v>
      </c>
      <c r="B70" s="56" t="s">
        <v>158</v>
      </c>
      <c r="C70" s="86"/>
      <c r="D70" s="86">
        <v>6</v>
      </c>
      <c r="E70" s="85">
        <f t="shared" si="1"/>
        <v>6</v>
      </c>
      <c r="F70" s="87">
        <f t="shared" si="2"/>
        <v>0</v>
      </c>
      <c r="G70" s="87">
        <f t="shared" si="3"/>
        <v>4200</v>
      </c>
      <c r="H70" s="87">
        <f t="shared" si="4"/>
        <v>4200</v>
      </c>
      <c r="I70" s="99"/>
      <c r="J70" s="85">
        <f t="shared" si="5"/>
        <v>4200</v>
      </c>
      <c r="K70" s="97"/>
    </row>
    <row r="71" ht="15.75" customHeight="1" spans="1:11">
      <c r="A71" s="85">
        <v>66</v>
      </c>
      <c r="B71" s="56" t="s">
        <v>160</v>
      </c>
      <c r="C71" s="86"/>
      <c r="D71" s="86">
        <v>21</v>
      </c>
      <c r="E71" s="85">
        <f t="shared" ref="E71:E84" si="6">C71+D71</f>
        <v>21</v>
      </c>
      <c r="F71" s="87">
        <f t="shared" ref="F71:F84" si="7">C71*600</f>
        <v>0</v>
      </c>
      <c r="G71" s="87">
        <f t="shared" ref="G71:G84" si="8">D71*700</f>
        <v>14700</v>
      </c>
      <c r="H71" s="87">
        <f t="shared" ref="H71:H84" si="9">F71+G71</f>
        <v>14700</v>
      </c>
      <c r="I71" s="99"/>
      <c r="J71" s="85">
        <f t="shared" ref="J71:J84" si="10">H71+I71</f>
        <v>14700</v>
      </c>
      <c r="K71" s="97"/>
    </row>
    <row r="72" ht="15.75" customHeight="1" spans="1:11">
      <c r="A72" s="85">
        <v>67</v>
      </c>
      <c r="B72" s="56" t="s">
        <v>161</v>
      </c>
      <c r="C72" s="86"/>
      <c r="D72" s="86">
        <v>19</v>
      </c>
      <c r="E72" s="85">
        <f t="shared" si="6"/>
        <v>19</v>
      </c>
      <c r="F72" s="87">
        <f t="shared" si="7"/>
        <v>0</v>
      </c>
      <c r="G72" s="87">
        <f t="shared" si="8"/>
        <v>13300</v>
      </c>
      <c r="H72" s="87">
        <f t="shared" si="9"/>
        <v>13300</v>
      </c>
      <c r="I72" s="99"/>
      <c r="J72" s="85">
        <f t="shared" si="10"/>
        <v>13300</v>
      </c>
      <c r="K72" s="97"/>
    </row>
    <row r="73" ht="15.75" customHeight="1" spans="1:11">
      <c r="A73" s="85">
        <v>68</v>
      </c>
      <c r="B73" s="56" t="s">
        <v>162</v>
      </c>
      <c r="C73" s="86"/>
      <c r="D73" s="86">
        <v>1</v>
      </c>
      <c r="E73" s="85">
        <f t="shared" si="6"/>
        <v>1</v>
      </c>
      <c r="F73" s="87">
        <f t="shared" si="7"/>
        <v>0</v>
      </c>
      <c r="G73" s="87">
        <f t="shared" si="8"/>
        <v>700</v>
      </c>
      <c r="H73" s="87">
        <f t="shared" si="9"/>
        <v>700</v>
      </c>
      <c r="I73" s="99"/>
      <c r="J73" s="85">
        <f t="shared" si="10"/>
        <v>700</v>
      </c>
      <c r="K73" s="97"/>
    </row>
    <row r="74" ht="15.75" customHeight="1" spans="1:11">
      <c r="A74" s="85">
        <v>69</v>
      </c>
      <c r="B74" s="56" t="s">
        <v>163</v>
      </c>
      <c r="C74" s="86"/>
      <c r="D74" s="86">
        <v>22</v>
      </c>
      <c r="E74" s="85">
        <f t="shared" si="6"/>
        <v>22</v>
      </c>
      <c r="F74" s="87">
        <f t="shared" si="7"/>
        <v>0</v>
      </c>
      <c r="G74" s="87">
        <f t="shared" si="8"/>
        <v>15400</v>
      </c>
      <c r="H74" s="87">
        <f t="shared" si="9"/>
        <v>15400</v>
      </c>
      <c r="I74" s="99"/>
      <c r="J74" s="85">
        <f t="shared" si="10"/>
        <v>15400</v>
      </c>
      <c r="K74" s="97"/>
    </row>
    <row r="75" ht="15.75" customHeight="1" spans="1:11">
      <c r="A75" s="85">
        <v>70</v>
      </c>
      <c r="B75" s="56" t="s">
        <v>164</v>
      </c>
      <c r="C75" s="86"/>
      <c r="D75" s="86">
        <v>3</v>
      </c>
      <c r="E75" s="85">
        <f t="shared" si="6"/>
        <v>3</v>
      </c>
      <c r="F75" s="87">
        <f t="shared" si="7"/>
        <v>0</v>
      </c>
      <c r="G75" s="87">
        <f t="shared" si="8"/>
        <v>2100</v>
      </c>
      <c r="H75" s="87">
        <f t="shared" si="9"/>
        <v>2100</v>
      </c>
      <c r="I75" s="99"/>
      <c r="J75" s="85">
        <f t="shared" si="10"/>
        <v>2100</v>
      </c>
      <c r="K75" s="97"/>
    </row>
    <row r="76" ht="15.75" customHeight="1" spans="1:11">
      <c r="A76" s="85">
        <v>71</v>
      </c>
      <c r="B76" s="56" t="s">
        <v>165</v>
      </c>
      <c r="C76" s="86"/>
      <c r="D76" s="86">
        <v>8</v>
      </c>
      <c r="E76" s="85">
        <f t="shared" si="6"/>
        <v>8</v>
      </c>
      <c r="F76" s="87">
        <f t="shared" si="7"/>
        <v>0</v>
      </c>
      <c r="G76" s="87">
        <f t="shared" si="8"/>
        <v>5600</v>
      </c>
      <c r="H76" s="87">
        <f t="shared" si="9"/>
        <v>5600</v>
      </c>
      <c r="I76" s="99"/>
      <c r="J76" s="85">
        <f t="shared" si="10"/>
        <v>5600</v>
      </c>
      <c r="K76" s="97"/>
    </row>
    <row r="77" ht="15.75" customHeight="1" spans="1:11">
      <c r="A77" s="85">
        <v>72</v>
      </c>
      <c r="B77" s="56" t="s">
        <v>166</v>
      </c>
      <c r="C77" s="86"/>
      <c r="D77" s="86">
        <v>5</v>
      </c>
      <c r="E77" s="85">
        <f t="shared" si="6"/>
        <v>5</v>
      </c>
      <c r="F77" s="87">
        <f t="shared" si="7"/>
        <v>0</v>
      </c>
      <c r="G77" s="87">
        <f t="shared" si="8"/>
        <v>3500</v>
      </c>
      <c r="H77" s="87">
        <f t="shared" si="9"/>
        <v>3500</v>
      </c>
      <c r="I77" s="99"/>
      <c r="J77" s="85">
        <f t="shared" si="10"/>
        <v>3500</v>
      </c>
      <c r="K77" s="97"/>
    </row>
    <row r="78" ht="15.75" customHeight="1" spans="1:11">
      <c r="A78" s="85">
        <v>73</v>
      </c>
      <c r="B78" s="56" t="s">
        <v>167</v>
      </c>
      <c r="C78" s="86"/>
      <c r="D78" s="86">
        <v>12</v>
      </c>
      <c r="E78" s="85">
        <f t="shared" si="6"/>
        <v>12</v>
      </c>
      <c r="F78" s="87">
        <f t="shared" si="7"/>
        <v>0</v>
      </c>
      <c r="G78" s="87">
        <f t="shared" si="8"/>
        <v>8400</v>
      </c>
      <c r="H78" s="87">
        <f t="shared" si="9"/>
        <v>8400</v>
      </c>
      <c r="I78" s="99"/>
      <c r="J78" s="85">
        <f t="shared" si="10"/>
        <v>8400</v>
      </c>
      <c r="K78" s="97"/>
    </row>
    <row r="79" ht="15.75" customHeight="1" spans="1:11">
      <c r="A79" s="85">
        <v>74</v>
      </c>
      <c r="B79" s="56" t="s">
        <v>168</v>
      </c>
      <c r="C79" s="86"/>
      <c r="D79" s="86">
        <v>3</v>
      </c>
      <c r="E79" s="85">
        <f t="shared" si="6"/>
        <v>3</v>
      </c>
      <c r="F79" s="87">
        <f t="shared" si="7"/>
        <v>0</v>
      </c>
      <c r="G79" s="87">
        <f t="shared" si="8"/>
        <v>2100</v>
      </c>
      <c r="H79" s="87">
        <f t="shared" si="9"/>
        <v>2100</v>
      </c>
      <c r="I79" s="99"/>
      <c r="J79" s="85">
        <f t="shared" si="10"/>
        <v>2100</v>
      </c>
      <c r="K79" s="97"/>
    </row>
    <row r="80" ht="15.75" customHeight="1" spans="1:11">
      <c r="A80" s="85">
        <v>75</v>
      </c>
      <c r="B80" s="56" t="s">
        <v>169</v>
      </c>
      <c r="C80" s="86"/>
      <c r="D80" s="86">
        <v>12</v>
      </c>
      <c r="E80" s="85">
        <f t="shared" si="6"/>
        <v>12</v>
      </c>
      <c r="F80" s="87">
        <f t="shared" si="7"/>
        <v>0</v>
      </c>
      <c r="G80" s="87">
        <f t="shared" si="8"/>
        <v>8400</v>
      </c>
      <c r="H80" s="87">
        <f t="shared" si="9"/>
        <v>8400</v>
      </c>
      <c r="I80" s="99"/>
      <c r="J80" s="85">
        <f t="shared" si="10"/>
        <v>8400</v>
      </c>
      <c r="K80" s="97"/>
    </row>
    <row r="81" ht="15.75" customHeight="1" spans="1:11">
      <c r="A81" s="85">
        <v>76</v>
      </c>
      <c r="B81" s="56" t="s">
        <v>170</v>
      </c>
      <c r="C81" s="86"/>
      <c r="D81" s="86">
        <v>23</v>
      </c>
      <c r="E81" s="85">
        <f t="shared" si="6"/>
        <v>23</v>
      </c>
      <c r="F81" s="87">
        <f t="shared" si="7"/>
        <v>0</v>
      </c>
      <c r="G81" s="87">
        <f t="shared" si="8"/>
        <v>16100</v>
      </c>
      <c r="H81" s="87">
        <f t="shared" si="9"/>
        <v>16100</v>
      </c>
      <c r="I81" s="99"/>
      <c r="J81" s="85">
        <f t="shared" si="10"/>
        <v>16100</v>
      </c>
      <c r="K81" s="97"/>
    </row>
    <row r="82" ht="15.75" customHeight="1" spans="1:11">
      <c r="A82" s="85">
        <v>77</v>
      </c>
      <c r="B82" s="56" t="s">
        <v>171</v>
      </c>
      <c r="C82" s="86"/>
      <c r="D82" s="86">
        <v>15</v>
      </c>
      <c r="E82" s="85">
        <f t="shared" si="6"/>
        <v>15</v>
      </c>
      <c r="F82" s="87">
        <f t="shared" si="7"/>
        <v>0</v>
      </c>
      <c r="G82" s="87">
        <f t="shared" si="8"/>
        <v>10500</v>
      </c>
      <c r="H82" s="87">
        <f t="shared" si="9"/>
        <v>10500</v>
      </c>
      <c r="I82" s="99"/>
      <c r="J82" s="85">
        <f t="shared" si="10"/>
        <v>10500</v>
      </c>
      <c r="K82" s="97"/>
    </row>
    <row r="83" ht="15.75" customHeight="1" spans="1:11">
      <c r="A83" s="85">
        <v>78</v>
      </c>
      <c r="B83" s="56" t="s">
        <v>173</v>
      </c>
      <c r="C83" s="86"/>
      <c r="D83" s="86">
        <v>29</v>
      </c>
      <c r="E83" s="85">
        <f t="shared" si="6"/>
        <v>29</v>
      </c>
      <c r="F83" s="87">
        <f t="shared" si="7"/>
        <v>0</v>
      </c>
      <c r="G83" s="87">
        <f t="shared" si="8"/>
        <v>20300</v>
      </c>
      <c r="H83" s="87">
        <f t="shared" si="9"/>
        <v>20300</v>
      </c>
      <c r="I83" s="99"/>
      <c r="J83" s="85">
        <f t="shared" si="10"/>
        <v>20300</v>
      </c>
      <c r="K83" s="97"/>
    </row>
    <row r="84" ht="15.75" customHeight="1" spans="1:11">
      <c r="A84" s="85">
        <v>79</v>
      </c>
      <c r="B84" s="56" t="s">
        <v>174</v>
      </c>
      <c r="C84" s="86"/>
      <c r="D84" s="86">
        <v>8</v>
      </c>
      <c r="E84" s="85">
        <f t="shared" si="6"/>
        <v>8</v>
      </c>
      <c r="F84" s="87">
        <f t="shared" si="7"/>
        <v>0</v>
      </c>
      <c r="G84" s="87">
        <f t="shared" si="8"/>
        <v>5600</v>
      </c>
      <c r="H84" s="87">
        <f t="shared" si="9"/>
        <v>5600</v>
      </c>
      <c r="I84" s="99"/>
      <c r="J84" s="85">
        <f t="shared" si="10"/>
        <v>5600</v>
      </c>
      <c r="K84" s="97"/>
    </row>
    <row r="85" ht="15.75" customHeight="1" spans="1:11">
      <c r="A85" s="85"/>
      <c r="B85" s="56"/>
      <c r="C85" s="85"/>
      <c r="D85" s="86"/>
      <c r="E85" s="85">
        <f t="shared" ref="E85" si="11">C85+D85</f>
        <v>0</v>
      </c>
      <c r="F85" s="87">
        <f t="shared" ref="F85" si="12">C85*600</f>
        <v>0</v>
      </c>
      <c r="G85" s="87">
        <f t="shared" ref="G85" si="13">D85*700</f>
        <v>0</v>
      </c>
      <c r="H85" s="87">
        <f t="shared" ref="H85" si="14">F85+G85</f>
        <v>0</v>
      </c>
      <c r="I85" s="99"/>
      <c r="J85" s="85">
        <f t="shared" ref="J85" si="15">H85+I85</f>
        <v>0</v>
      </c>
      <c r="K85" s="97"/>
    </row>
    <row r="86" ht="17.25" customHeight="1" spans="1:15">
      <c r="A86" s="100" t="s">
        <v>177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7"/>
      <c r="M86" s="107"/>
      <c r="N86" s="107"/>
      <c r="O86" s="107"/>
    </row>
    <row r="87" ht="17.25" customHeight="1" spans="1:11">
      <c r="A87" s="101" t="s">
        <v>201</v>
      </c>
      <c r="B87" s="101"/>
      <c r="C87" s="101"/>
      <c r="D87" s="101"/>
      <c r="E87" s="101"/>
      <c r="F87" s="102"/>
      <c r="G87" s="101"/>
      <c r="H87" s="101"/>
      <c r="I87" s="101"/>
      <c r="J87" s="101"/>
      <c r="K87" s="108"/>
    </row>
    <row r="88" s="73" customFormat="1" ht="17.25" customHeight="1" spans="1:14">
      <c r="A88" s="74" t="s">
        <v>213</v>
      </c>
      <c r="B88" s="74"/>
      <c r="C88" s="74"/>
      <c r="D88" s="74"/>
      <c r="E88" s="74"/>
      <c r="F88" s="103"/>
      <c r="G88" s="74"/>
      <c r="H88" s="74"/>
      <c r="I88" s="74"/>
      <c r="J88" s="74"/>
      <c r="K88" s="76"/>
      <c r="L88" s="62"/>
      <c r="N88" s="109"/>
    </row>
    <row r="90" ht="14.25" spans="2:10">
      <c r="B90" s="104" t="s">
        <v>22</v>
      </c>
      <c r="C90" s="61"/>
      <c r="D90" s="62"/>
      <c r="E90" s="63" t="s">
        <v>23</v>
      </c>
      <c r="F90" s="105"/>
      <c r="G90" s="64"/>
      <c r="H90" s="106"/>
      <c r="I90" s="40"/>
      <c r="J90" s="70" t="s">
        <v>141</v>
      </c>
    </row>
  </sheetData>
  <autoFilter ref="A4:O88">
    <extLst/>
  </autoFilter>
  <mergeCells count="10">
    <mergeCell ref="A1:K1"/>
    <mergeCell ref="A2:K2"/>
    <mergeCell ref="C3:E3"/>
    <mergeCell ref="F3:H3"/>
    <mergeCell ref="A86:K86"/>
    <mergeCell ref="A3:A4"/>
    <mergeCell ref="B3:B4"/>
    <mergeCell ref="I3:I4"/>
    <mergeCell ref="J3:J4"/>
    <mergeCell ref="K3:K4"/>
  </mergeCells>
  <printOptions horizontalCentered="1"/>
  <pageMargins left="0.708661417322835" right="0.708661417322835" top="0.748031496062992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showZeros="0" topLeftCell="A40" workbookViewId="0">
      <selection activeCell="F56" sqref="F56"/>
    </sheetView>
  </sheetViews>
  <sheetFormatPr defaultColWidth="9" defaultRowHeight="13.5"/>
  <cols>
    <col min="1" max="1" width="9" style="1"/>
    <col min="2" max="2" width="13.75" style="41" customWidth="1"/>
    <col min="3" max="3" width="7" customWidth="1"/>
    <col min="4" max="5" width="9.5" customWidth="1"/>
    <col min="6" max="6" width="10.625" customWidth="1"/>
    <col min="7" max="8" width="13.875" customWidth="1"/>
    <col min="9" max="9" width="7.5" customWidth="1"/>
    <col min="10" max="10" width="15.875" customWidth="1"/>
    <col min="11" max="11" width="11" customWidth="1"/>
  </cols>
  <sheetData>
    <row r="1" ht="22.5" spans="1:11">
      <c r="A1" s="42" t="s">
        <v>214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24.75" customHeight="1" spans="1:11">
      <c r="A2" s="43" t="s">
        <v>215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7.25" customHeight="1" spans="1:11">
      <c r="A3" s="44" t="s">
        <v>4</v>
      </c>
      <c r="B3" s="45" t="s">
        <v>144</v>
      </c>
      <c r="C3" s="46" t="s">
        <v>145</v>
      </c>
      <c r="D3" s="46"/>
      <c r="E3" s="46"/>
      <c r="F3" s="46" t="s">
        <v>146</v>
      </c>
      <c r="G3" s="46"/>
      <c r="H3" s="46"/>
      <c r="I3" s="65" t="s">
        <v>216</v>
      </c>
      <c r="J3" s="66" t="s">
        <v>148</v>
      </c>
      <c r="K3" s="44" t="s">
        <v>13</v>
      </c>
    </row>
    <row r="4" spans="1:11">
      <c r="A4" s="44"/>
      <c r="B4" s="45"/>
      <c r="C4" s="46" t="s">
        <v>149</v>
      </c>
      <c r="D4" s="46" t="s">
        <v>150</v>
      </c>
      <c r="E4" s="46" t="s">
        <v>16</v>
      </c>
      <c r="F4" s="46" t="s">
        <v>149</v>
      </c>
      <c r="G4" s="46" t="s">
        <v>150</v>
      </c>
      <c r="H4" s="46" t="s">
        <v>16</v>
      </c>
      <c r="I4" s="67"/>
      <c r="J4" s="66"/>
      <c r="K4" s="44"/>
    </row>
    <row r="5" spans="1:11">
      <c r="A5" s="44"/>
      <c r="B5" s="45"/>
      <c r="C5" s="46"/>
      <c r="D5" s="46"/>
      <c r="E5" s="46"/>
      <c r="F5" s="46"/>
      <c r="G5" s="46"/>
      <c r="H5" s="46"/>
      <c r="I5" s="68"/>
      <c r="J5" s="66"/>
      <c r="K5" s="44"/>
    </row>
    <row r="6" ht="20.25" customHeight="1" spans="1:11">
      <c r="A6" s="4"/>
      <c r="B6" s="47" t="s">
        <v>17</v>
      </c>
      <c r="C6" s="48">
        <f>SUM(C7:C43)</f>
        <v>78</v>
      </c>
      <c r="D6" s="48">
        <f t="shared" ref="D6:J6" si="0">SUM(D7:D43)</f>
        <v>570</v>
      </c>
      <c r="E6" s="48">
        <f t="shared" si="0"/>
        <v>648</v>
      </c>
      <c r="F6" s="48">
        <f t="shared" si="0"/>
        <v>28080</v>
      </c>
      <c r="G6" s="48">
        <f t="shared" si="0"/>
        <v>205200</v>
      </c>
      <c r="H6" s="48">
        <f t="shared" si="0"/>
        <v>233280</v>
      </c>
      <c r="I6" s="48"/>
      <c r="J6" s="48">
        <f t="shared" si="0"/>
        <v>233640</v>
      </c>
      <c r="K6" s="7"/>
    </row>
    <row r="7" spans="1:11">
      <c r="A7" s="4">
        <v>1</v>
      </c>
      <c r="B7" s="49" t="s">
        <v>152</v>
      </c>
      <c r="C7" s="50"/>
      <c r="D7" s="51">
        <v>14</v>
      </c>
      <c r="E7" s="4">
        <f>C7+D7</f>
        <v>14</v>
      </c>
      <c r="F7" s="52">
        <f>C7*360</f>
        <v>0</v>
      </c>
      <c r="G7" s="52">
        <f>D7*360</f>
        <v>5040</v>
      </c>
      <c r="H7" s="52">
        <f>F7+G7</f>
        <v>5040</v>
      </c>
      <c r="I7" s="52"/>
      <c r="J7" s="69">
        <f>H7+I7</f>
        <v>5040</v>
      </c>
      <c r="K7" s="7"/>
    </row>
    <row r="8" spans="1:11">
      <c r="A8" s="4">
        <v>2</v>
      </c>
      <c r="B8" s="49" t="s">
        <v>28</v>
      </c>
      <c r="C8" s="50">
        <v>4</v>
      </c>
      <c r="D8" s="51">
        <v>8</v>
      </c>
      <c r="E8" s="4">
        <f t="shared" ref="E8:E43" si="1">C8+D8</f>
        <v>12</v>
      </c>
      <c r="F8" s="52">
        <f t="shared" ref="F8:F43" si="2">C8*360</f>
        <v>1440</v>
      </c>
      <c r="G8" s="52">
        <f t="shared" ref="G8:G43" si="3">D8*360</f>
        <v>2880</v>
      </c>
      <c r="H8" s="52">
        <f t="shared" ref="H8:H43" si="4">F8+G8</f>
        <v>4320</v>
      </c>
      <c r="I8" s="52"/>
      <c r="J8" s="69">
        <f t="shared" ref="J8:J43" si="5">H8+I8</f>
        <v>4320</v>
      </c>
      <c r="K8" s="50"/>
    </row>
    <row r="9" spans="1:11">
      <c r="A9" s="4">
        <v>3</v>
      </c>
      <c r="B9" s="49" t="s">
        <v>153</v>
      </c>
      <c r="C9" s="50"/>
      <c r="D9" s="51">
        <v>6</v>
      </c>
      <c r="E9" s="4">
        <f t="shared" si="1"/>
        <v>6</v>
      </c>
      <c r="F9" s="52">
        <f t="shared" si="2"/>
        <v>0</v>
      </c>
      <c r="G9" s="52">
        <f t="shared" si="3"/>
        <v>2160</v>
      </c>
      <c r="H9" s="52">
        <f t="shared" si="4"/>
        <v>2160</v>
      </c>
      <c r="I9" s="52"/>
      <c r="J9" s="69">
        <f t="shared" si="5"/>
        <v>2160</v>
      </c>
      <c r="K9" s="51"/>
    </row>
    <row r="10" spans="1:11">
      <c r="A10" s="4">
        <v>4</v>
      </c>
      <c r="B10" s="49" t="s">
        <v>154</v>
      </c>
      <c r="C10" s="50"/>
      <c r="D10" s="51">
        <v>29</v>
      </c>
      <c r="E10" s="4">
        <f t="shared" si="1"/>
        <v>29</v>
      </c>
      <c r="F10" s="52">
        <f t="shared" si="2"/>
        <v>0</v>
      </c>
      <c r="G10" s="52">
        <f t="shared" si="3"/>
        <v>10440</v>
      </c>
      <c r="H10" s="52">
        <f t="shared" si="4"/>
        <v>10440</v>
      </c>
      <c r="I10" s="52"/>
      <c r="J10" s="69">
        <f t="shared" si="5"/>
        <v>10440</v>
      </c>
      <c r="K10" s="50"/>
    </row>
    <row r="11" spans="1:11">
      <c r="A11" s="4">
        <v>5</v>
      </c>
      <c r="B11" s="49" t="s">
        <v>155</v>
      </c>
      <c r="C11" s="50"/>
      <c r="D11" s="51">
        <v>41</v>
      </c>
      <c r="E11" s="4">
        <f t="shared" si="1"/>
        <v>41</v>
      </c>
      <c r="F11" s="52">
        <f t="shared" si="2"/>
        <v>0</v>
      </c>
      <c r="G11" s="52">
        <f t="shared" si="3"/>
        <v>14760</v>
      </c>
      <c r="H11" s="52">
        <f t="shared" si="4"/>
        <v>14760</v>
      </c>
      <c r="I11" s="52"/>
      <c r="J11" s="69">
        <f t="shared" si="5"/>
        <v>14760</v>
      </c>
      <c r="K11" s="51"/>
    </row>
    <row r="12" spans="1:11">
      <c r="A12" s="4">
        <v>6</v>
      </c>
      <c r="B12" s="49" t="s">
        <v>156</v>
      </c>
      <c r="C12" s="50"/>
      <c r="D12" s="51">
        <v>10</v>
      </c>
      <c r="E12" s="4">
        <f t="shared" si="1"/>
        <v>10</v>
      </c>
      <c r="F12" s="52">
        <f t="shared" si="2"/>
        <v>0</v>
      </c>
      <c r="G12" s="52">
        <f t="shared" si="3"/>
        <v>3600</v>
      </c>
      <c r="H12" s="52">
        <f t="shared" si="4"/>
        <v>3600</v>
      </c>
      <c r="I12" s="52"/>
      <c r="J12" s="69">
        <f t="shared" si="5"/>
        <v>3600</v>
      </c>
      <c r="K12" s="50"/>
    </row>
    <row r="13" spans="1:11">
      <c r="A13" s="4">
        <v>7</v>
      </c>
      <c r="B13" s="49" t="s">
        <v>157</v>
      </c>
      <c r="C13" s="50"/>
      <c r="D13" s="51">
        <v>19</v>
      </c>
      <c r="E13" s="4">
        <f t="shared" si="1"/>
        <v>19</v>
      </c>
      <c r="F13" s="52">
        <f t="shared" si="2"/>
        <v>0</v>
      </c>
      <c r="G13" s="52">
        <f t="shared" si="3"/>
        <v>6840</v>
      </c>
      <c r="H13" s="52">
        <f t="shared" si="4"/>
        <v>6840</v>
      </c>
      <c r="I13" s="52">
        <v>360</v>
      </c>
      <c r="J13" s="69">
        <f t="shared" si="5"/>
        <v>7200</v>
      </c>
      <c r="K13" s="51" t="s">
        <v>198</v>
      </c>
    </row>
    <row r="14" spans="1:11">
      <c r="A14" s="4">
        <v>8</v>
      </c>
      <c r="B14" s="49" t="s">
        <v>158</v>
      </c>
      <c r="C14" s="50"/>
      <c r="D14" s="51">
        <v>9</v>
      </c>
      <c r="E14" s="4">
        <f t="shared" si="1"/>
        <v>9</v>
      </c>
      <c r="F14" s="52">
        <f t="shared" si="2"/>
        <v>0</v>
      </c>
      <c r="G14" s="52">
        <f t="shared" si="3"/>
        <v>3240</v>
      </c>
      <c r="H14" s="52">
        <f t="shared" si="4"/>
        <v>3240</v>
      </c>
      <c r="I14" s="52"/>
      <c r="J14" s="69">
        <f t="shared" si="5"/>
        <v>3240</v>
      </c>
      <c r="K14" s="51"/>
    </row>
    <row r="15" spans="1:11">
      <c r="A15" s="4">
        <v>9</v>
      </c>
      <c r="B15" s="49" t="s">
        <v>160</v>
      </c>
      <c r="C15" s="50"/>
      <c r="D15" s="53">
        <v>20</v>
      </c>
      <c r="E15" s="4">
        <f t="shared" si="1"/>
        <v>20</v>
      </c>
      <c r="F15" s="52">
        <f t="shared" si="2"/>
        <v>0</v>
      </c>
      <c r="G15" s="52">
        <f t="shared" si="3"/>
        <v>7200</v>
      </c>
      <c r="H15" s="52">
        <f t="shared" si="4"/>
        <v>7200</v>
      </c>
      <c r="I15" s="52"/>
      <c r="J15" s="69">
        <f t="shared" si="5"/>
        <v>7200</v>
      </c>
      <c r="K15" s="50"/>
    </row>
    <row r="16" spans="1:11">
      <c r="A16" s="4">
        <v>10</v>
      </c>
      <c r="B16" s="49" t="s">
        <v>161</v>
      </c>
      <c r="C16" s="50"/>
      <c r="D16" s="51">
        <v>45</v>
      </c>
      <c r="E16" s="4">
        <f t="shared" si="1"/>
        <v>45</v>
      </c>
      <c r="F16" s="52">
        <f t="shared" si="2"/>
        <v>0</v>
      </c>
      <c r="G16" s="52">
        <f t="shared" si="3"/>
        <v>16200</v>
      </c>
      <c r="H16" s="52">
        <f t="shared" si="4"/>
        <v>16200</v>
      </c>
      <c r="I16" s="52"/>
      <c r="J16" s="69">
        <f t="shared" si="5"/>
        <v>16200</v>
      </c>
      <c r="K16" s="50"/>
    </row>
    <row r="17" spans="1:11">
      <c r="A17" s="4">
        <v>11</v>
      </c>
      <c r="B17" s="49" t="s">
        <v>162</v>
      </c>
      <c r="C17" s="50"/>
      <c r="D17" s="51">
        <v>19</v>
      </c>
      <c r="E17" s="4">
        <f t="shared" si="1"/>
        <v>19</v>
      </c>
      <c r="F17" s="52">
        <f t="shared" si="2"/>
        <v>0</v>
      </c>
      <c r="G17" s="52">
        <f t="shared" si="3"/>
        <v>6840</v>
      </c>
      <c r="H17" s="52">
        <f t="shared" si="4"/>
        <v>6840</v>
      </c>
      <c r="I17" s="52"/>
      <c r="J17" s="69">
        <f t="shared" si="5"/>
        <v>6840</v>
      </c>
      <c r="K17" s="51"/>
    </row>
    <row r="18" spans="1:11">
      <c r="A18" s="4">
        <v>12</v>
      </c>
      <c r="B18" s="49" t="s">
        <v>163</v>
      </c>
      <c r="C18" s="50"/>
      <c r="D18" s="51">
        <v>21</v>
      </c>
      <c r="E18" s="4">
        <f t="shared" si="1"/>
        <v>21</v>
      </c>
      <c r="F18" s="52">
        <f t="shared" si="2"/>
        <v>0</v>
      </c>
      <c r="G18" s="52">
        <f t="shared" si="3"/>
        <v>7560</v>
      </c>
      <c r="H18" s="52">
        <f t="shared" si="4"/>
        <v>7560</v>
      </c>
      <c r="I18" s="52"/>
      <c r="J18" s="69">
        <f t="shared" si="5"/>
        <v>7560</v>
      </c>
      <c r="K18" s="50"/>
    </row>
    <row r="19" spans="1:11">
      <c r="A19" s="4">
        <v>13</v>
      </c>
      <c r="B19" s="49" t="s">
        <v>164</v>
      </c>
      <c r="C19" s="50"/>
      <c r="D19" s="51">
        <v>11</v>
      </c>
      <c r="E19" s="4">
        <f t="shared" si="1"/>
        <v>11</v>
      </c>
      <c r="F19" s="52">
        <f t="shared" si="2"/>
        <v>0</v>
      </c>
      <c r="G19" s="52">
        <f t="shared" si="3"/>
        <v>3960</v>
      </c>
      <c r="H19" s="52">
        <f t="shared" si="4"/>
        <v>3960</v>
      </c>
      <c r="I19" s="52"/>
      <c r="J19" s="69">
        <f t="shared" si="5"/>
        <v>3960</v>
      </c>
      <c r="K19" s="50"/>
    </row>
    <row r="20" spans="1:11">
      <c r="A20" s="4">
        <v>14</v>
      </c>
      <c r="B20" s="49" t="s">
        <v>165</v>
      </c>
      <c r="C20" s="54"/>
      <c r="D20" s="51">
        <v>3</v>
      </c>
      <c r="E20" s="55">
        <f t="shared" si="1"/>
        <v>3</v>
      </c>
      <c r="F20" s="52">
        <f t="shared" si="2"/>
        <v>0</v>
      </c>
      <c r="G20" s="52">
        <f t="shared" si="3"/>
        <v>1080</v>
      </c>
      <c r="H20" s="52">
        <f t="shared" si="4"/>
        <v>1080</v>
      </c>
      <c r="I20" s="52"/>
      <c r="J20" s="69">
        <f t="shared" si="5"/>
        <v>1080</v>
      </c>
      <c r="K20" s="50"/>
    </row>
    <row r="21" spans="1:11">
      <c r="A21" s="4">
        <v>15</v>
      </c>
      <c r="B21" s="49" t="s">
        <v>166</v>
      </c>
      <c r="C21" s="50"/>
      <c r="D21" s="51">
        <v>18</v>
      </c>
      <c r="E21" s="4">
        <f t="shared" si="1"/>
        <v>18</v>
      </c>
      <c r="F21" s="52">
        <f t="shared" si="2"/>
        <v>0</v>
      </c>
      <c r="G21" s="52">
        <f t="shared" si="3"/>
        <v>6480</v>
      </c>
      <c r="H21" s="52">
        <f t="shared" si="4"/>
        <v>6480</v>
      </c>
      <c r="I21" s="52"/>
      <c r="J21" s="69">
        <f t="shared" si="5"/>
        <v>6480</v>
      </c>
      <c r="K21" s="50"/>
    </row>
    <row r="22" spans="1:11">
      <c r="A22" s="4">
        <v>16</v>
      </c>
      <c r="B22" s="49" t="s">
        <v>167</v>
      </c>
      <c r="C22" s="50"/>
      <c r="D22" s="51">
        <v>50</v>
      </c>
      <c r="E22" s="4">
        <f t="shared" si="1"/>
        <v>50</v>
      </c>
      <c r="F22" s="52">
        <f t="shared" si="2"/>
        <v>0</v>
      </c>
      <c r="G22" s="52">
        <f t="shared" si="3"/>
        <v>18000</v>
      </c>
      <c r="H22" s="52">
        <f t="shared" si="4"/>
        <v>18000</v>
      </c>
      <c r="I22" s="52"/>
      <c r="J22" s="69">
        <f t="shared" si="5"/>
        <v>18000</v>
      </c>
      <c r="K22" s="50"/>
    </row>
    <row r="23" spans="1:11">
      <c r="A23" s="4">
        <v>17</v>
      </c>
      <c r="B23" s="49" t="s">
        <v>168</v>
      </c>
      <c r="C23" s="50"/>
      <c r="D23" s="51">
        <v>9</v>
      </c>
      <c r="E23" s="4">
        <f t="shared" si="1"/>
        <v>9</v>
      </c>
      <c r="F23" s="52">
        <f t="shared" si="2"/>
        <v>0</v>
      </c>
      <c r="G23" s="52">
        <f t="shared" si="3"/>
        <v>3240</v>
      </c>
      <c r="H23" s="52">
        <f t="shared" si="4"/>
        <v>3240</v>
      </c>
      <c r="I23" s="52"/>
      <c r="J23" s="69">
        <f t="shared" si="5"/>
        <v>3240</v>
      </c>
      <c r="K23" s="50"/>
    </row>
    <row r="24" spans="1:11">
      <c r="A24" s="4">
        <v>18</v>
      </c>
      <c r="B24" s="49" t="s">
        <v>169</v>
      </c>
      <c r="C24" s="50"/>
      <c r="D24" s="51">
        <v>18</v>
      </c>
      <c r="E24" s="4">
        <f t="shared" si="1"/>
        <v>18</v>
      </c>
      <c r="F24" s="52">
        <f t="shared" si="2"/>
        <v>0</v>
      </c>
      <c r="G24" s="52">
        <f t="shared" si="3"/>
        <v>6480</v>
      </c>
      <c r="H24" s="52">
        <f t="shared" si="4"/>
        <v>6480</v>
      </c>
      <c r="I24" s="52"/>
      <c r="J24" s="69">
        <f t="shared" si="5"/>
        <v>6480</v>
      </c>
      <c r="K24" s="51"/>
    </row>
    <row r="25" spans="1:11">
      <c r="A25" s="4">
        <v>19</v>
      </c>
      <c r="B25" s="49" t="s">
        <v>69</v>
      </c>
      <c r="C25" s="50">
        <v>1</v>
      </c>
      <c r="D25" s="51">
        <v>18</v>
      </c>
      <c r="E25" s="4">
        <f t="shared" si="1"/>
        <v>19</v>
      </c>
      <c r="F25" s="52">
        <f t="shared" si="2"/>
        <v>360</v>
      </c>
      <c r="G25" s="52">
        <f t="shared" si="3"/>
        <v>6480</v>
      </c>
      <c r="H25" s="52">
        <f t="shared" si="4"/>
        <v>6840</v>
      </c>
      <c r="I25" s="52"/>
      <c r="J25" s="69">
        <f t="shared" si="5"/>
        <v>6840</v>
      </c>
      <c r="K25" s="50"/>
    </row>
    <row r="26" spans="1:11">
      <c r="A26" s="4">
        <v>20</v>
      </c>
      <c r="B26" s="49" t="s">
        <v>170</v>
      </c>
      <c r="C26" s="50"/>
      <c r="D26" s="51">
        <v>48</v>
      </c>
      <c r="E26" s="4">
        <f t="shared" si="1"/>
        <v>48</v>
      </c>
      <c r="F26" s="52">
        <f t="shared" si="2"/>
        <v>0</v>
      </c>
      <c r="G26" s="52">
        <f t="shared" si="3"/>
        <v>17280</v>
      </c>
      <c r="H26" s="52">
        <f t="shared" si="4"/>
        <v>17280</v>
      </c>
      <c r="I26" s="52"/>
      <c r="J26" s="69">
        <f t="shared" si="5"/>
        <v>17280</v>
      </c>
      <c r="K26" s="50"/>
    </row>
    <row r="27" spans="1:11">
      <c r="A27" s="4">
        <v>21</v>
      </c>
      <c r="B27" s="49" t="s">
        <v>171</v>
      </c>
      <c r="C27" s="50"/>
      <c r="D27" s="51">
        <v>59</v>
      </c>
      <c r="E27" s="4">
        <f t="shared" si="1"/>
        <v>59</v>
      </c>
      <c r="F27" s="52">
        <f t="shared" si="2"/>
        <v>0</v>
      </c>
      <c r="G27" s="52">
        <f t="shared" si="3"/>
        <v>21240</v>
      </c>
      <c r="H27" s="52">
        <f t="shared" si="4"/>
        <v>21240</v>
      </c>
      <c r="I27" s="52"/>
      <c r="J27" s="69">
        <f t="shared" si="5"/>
        <v>21240</v>
      </c>
      <c r="K27" s="51"/>
    </row>
    <row r="28" spans="1:11">
      <c r="A28" s="4">
        <v>22</v>
      </c>
      <c r="B28" s="49" t="s">
        <v>172</v>
      </c>
      <c r="C28" s="50"/>
      <c r="D28" s="51">
        <v>24</v>
      </c>
      <c r="E28" s="4">
        <f t="shared" si="1"/>
        <v>24</v>
      </c>
      <c r="F28" s="52">
        <f t="shared" si="2"/>
        <v>0</v>
      </c>
      <c r="G28" s="52">
        <f t="shared" si="3"/>
        <v>8640</v>
      </c>
      <c r="H28" s="52">
        <f t="shared" si="4"/>
        <v>8640</v>
      </c>
      <c r="I28" s="52"/>
      <c r="J28" s="69">
        <f t="shared" si="5"/>
        <v>8640</v>
      </c>
      <c r="K28" s="50"/>
    </row>
    <row r="29" spans="1:11">
      <c r="A29" s="4">
        <v>23</v>
      </c>
      <c r="B29" s="49" t="s">
        <v>173</v>
      </c>
      <c r="C29" s="50"/>
      <c r="D29" s="51">
        <v>39</v>
      </c>
      <c r="E29" s="4">
        <f t="shared" si="1"/>
        <v>39</v>
      </c>
      <c r="F29" s="52">
        <f t="shared" si="2"/>
        <v>0</v>
      </c>
      <c r="G29" s="52">
        <f t="shared" si="3"/>
        <v>14040</v>
      </c>
      <c r="H29" s="52">
        <f t="shared" si="4"/>
        <v>14040</v>
      </c>
      <c r="I29" s="52"/>
      <c r="J29" s="69">
        <f t="shared" si="5"/>
        <v>14040</v>
      </c>
      <c r="K29" s="50"/>
    </row>
    <row r="30" spans="1:11">
      <c r="A30" s="4">
        <v>24</v>
      </c>
      <c r="B30" s="49" t="s">
        <v>174</v>
      </c>
      <c r="C30" s="50"/>
      <c r="D30" s="51">
        <v>32</v>
      </c>
      <c r="E30" s="4">
        <f t="shared" si="1"/>
        <v>32</v>
      </c>
      <c r="F30" s="52">
        <f t="shared" si="2"/>
        <v>0</v>
      </c>
      <c r="G30" s="52">
        <f t="shared" si="3"/>
        <v>11520</v>
      </c>
      <c r="H30" s="52">
        <f t="shared" si="4"/>
        <v>11520</v>
      </c>
      <c r="I30" s="52"/>
      <c r="J30" s="69">
        <f t="shared" si="5"/>
        <v>11520</v>
      </c>
      <c r="K30" s="50"/>
    </row>
    <row r="31" spans="1:11">
      <c r="A31" s="4">
        <v>25</v>
      </c>
      <c r="B31" s="56" t="s">
        <v>29</v>
      </c>
      <c r="C31" s="54">
        <v>11</v>
      </c>
      <c r="D31" s="51"/>
      <c r="E31" s="4">
        <f t="shared" si="1"/>
        <v>11</v>
      </c>
      <c r="F31" s="52">
        <f t="shared" si="2"/>
        <v>3960</v>
      </c>
      <c r="G31" s="52">
        <f t="shared" si="3"/>
        <v>0</v>
      </c>
      <c r="H31" s="52">
        <f t="shared" si="4"/>
        <v>3960</v>
      </c>
      <c r="I31" s="52"/>
      <c r="J31" s="69">
        <f t="shared" si="5"/>
        <v>3960</v>
      </c>
      <c r="K31" s="50"/>
    </row>
    <row r="32" spans="1:11">
      <c r="A32" s="4">
        <v>26</v>
      </c>
      <c r="B32" s="49" t="s">
        <v>45</v>
      </c>
      <c r="C32" s="50">
        <v>7</v>
      </c>
      <c r="D32" s="51"/>
      <c r="E32" s="4">
        <f t="shared" si="1"/>
        <v>7</v>
      </c>
      <c r="F32" s="52">
        <f t="shared" si="2"/>
        <v>2520</v>
      </c>
      <c r="G32" s="52">
        <f t="shared" si="3"/>
        <v>0</v>
      </c>
      <c r="H32" s="52">
        <f t="shared" si="4"/>
        <v>2520</v>
      </c>
      <c r="I32" s="52"/>
      <c r="J32" s="69">
        <f t="shared" si="5"/>
        <v>2520</v>
      </c>
      <c r="K32" s="50"/>
    </row>
    <row r="33" spans="1:11">
      <c r="A33" s="4">
        <v>27</v>
      </c>
      <c r="B33" s="49" t="s">
        <v>46</v>
      </c>
      <c r="C33" s="50">
        <v>6</v>
      </c>
      <c r="D33" s="51"/>
      <c r="E33" s="4">
        <f t="shared" si="1"/>
        <v>6</v>
      </c>
      <c r="F33" s="52">
        <f t="shared" si="2"/>
        <v>2160</v>
      </c>
      <c r="G33" s="52">
        <f t="shared" si="3"/>
        <v>0</v>
      </c>
      <c r="H33" s="52">
        <f t="shared" si="4"/>
        <v>2160</v>
      </c>
      <c r="I33" s="52"/>
      <c r="J33" s="69">
        <f t="shared" si="5"/>
        <v>2160</v>
      </c>
      <c r="K33" s="50"/>
    </row>
    <row r="34" spans="1:11">
      <c r="A34" s="4">
        <v>28</v>
      </c>
      <c r="B34" s="49" t="s">
        <v>62</v>
      </c>
      <c r="C34" s="50">
        <v>3</v>
      </c>
      <c r="D34" s="51"/>
      <c r="E34" s="4">
        <f t="shared" si="1"/>
        <v>3</v>
      </c>
      <c r="F34" s="52">
        <f t="shared" si="2"/>
        <v>1080</v>
      </c>
      <c r="G34" s="52">
        <f t="shared" si="3"/>
        <v>0</v>
      </c>
      <c r="H34" s="52">
        <f t="shared" si="4"/>
        <v>1080</v>
      </c>
      <c r="I34" s="52"/>
      <c r="J34" s="69">
        <f t="shared" si="5"/>
        <v>1080</v>
      </c>
      <c r="K34" s="50"/>
    </row>
    <row r="35" spans="1:11">
      <c r="A35" s="4">
        <v>29</v>
      </c>
      <c r="B35" s="49" t="s">
        <v>66</v>
      </c>
      <c r="C35" s="50">
        <v>6</v>
      </c>
      <c r="D35" s="51"/>
      <c r="E35" s="4">
        <f t="shared" si="1"/>
        <v>6</v>
      </c>
      <c r="F35" s="52">
        <f t="shared" si="2"/>
        <v>2160</v>
      </c>
      <c r="G35" s="52">
        <f t="shared" si="3"/>
        <v>0</v>
      </c>
      <c r="H35" s="52">
        <f t="shared" si="4"/>
        <v>2160</v>
      </c>
      <c r="I35" s="52"/>
      <c r="J35" s="69">
        <f t="shared" si="5"/>
        <v>2160</v>
      </c>
      <c r="K35" s="50"/>
    </row>
    <row r="36" spans="1:11">
      <c r="A36" s="4">
        <v>30</v>
      </c>
      <c r="B36" s="49" t="s">
        <v>70</v>
      </c>
      <c r="C36" s="50">
        <v>5</v>
      </c>
      <c r="D36" s="51"/>
      <c r="E36" s="4">
        <f t="shared" si="1"/>
        <v>5</v>
      </c>
      <c r="F36" s="52">
        <f t="shared" si="2"/>
        <v>1800</v>
      </c>
      <c r="G36" s="52">
        <f t="shared" si="3"/>
        <v>0</v>
      </c>
      <c r="H36" s="52">
        <f t="shared" si="4"/>
        <v>1800</v>
      </c>
      <c r="I36" s="52"/>
      <c r="J36" s="69">
        <f t="shared" si="5"/>
        <v>1800</v>
      </c>
      <c r="K36" s="50"/>
    </row>
    <row r="37" spans="1:11">
      <c r="A37" s="4">
        <v>31</v>
      </c>
      <c r="B37" s="49" t="s">
        <v>72</v>
      </c>
      <c r="C37" s="50">
        <v>2</v>
      </c>
      <c r="D37" s="51"/>
      <c r="E37" s="4">
        <f t="shared" si="1"/>
        <v>2</v>
      </c>
      <c r="F37" s="52">
        <f t="shared" si="2"/>
        <v>720</v>
      </c>
      <c r="G37" s="52">
        <f t="shared" si="3"/>
        <v>0</v>
      </c>
      <c r="H37" s="52">
        <f t="shared" si="4"/>
        <v>720</v>
      </c>
      <c r="I37" s="52"/>
      <c r="J37" s="69">
        <f t="shared" si="5"/>
        <v>720</v>
      </c>
      <c r="K37" s="50"/>
    </row>
    <row r="38" spans="1:11">
      <c r="A38" s="4">
        <v>32</v>
      </c>
      <c r="B38" s="49" t="s">
        <v>73</v>
      </c>
      <c r="C38" s="50">
        <v>9</v>
      </c>
      <c r="D38" s="51"/>
      <c r="E38" s="4">
        <f t="shared" si="1"/>
        <v>9</v>
      </c>
      <c r="F38" s="52">
        <f t="shared" si="2"/>
        <v>3240</v>
      </c>
      <c r="G38" s="52">
        <f t="shared" si="3"/>
        <v>0</v>
      </c>
      <c r="H38" s="52">
        <f t="shared" si="4"/>
        <v>3240</v>
      </c>
      <c r="I38" s="52"/>
      <c r="J38" s="69">
        <f t="shared" si="5"/>
        <v>3240</v>
      </c>
      <c r="K38" s="50"/>
    </row>
    <row r="39" spans="1:11">
      <c r="A39" s="4">
        <v>33</v>
      </c>
      <c r="B39" s="49" t="s">
        <v>77</v>
      </c>
      <c r="C39" s="50">
        <v>2</v>
      </c>
      <c r="D39" s="51"/>
      <c r="E39" s="4">
        <f t="shared" si="1"/>
        <v>2</v>
      </c>
      <c r="F39" s="52">
        <f t="shared" si="2"/>
        <v>720</v>
      </c>
      <c r="G39" s="52">
        <f t="shared" si="3"/>
        <v>0</v>
      </c>
      <c r="H39" s="52">
        <f t="shared" si="4"/>
        <v>720</v>
      </c>
      <c r="I39" s="52"/>
      <c r="J39" s="69">
        <f t="shared" si="5"/>
        <v>720</v>
      </c>
      <c r="K39" s="50"/>
    </row>
    <row r="40" spans="1:11">
      <c r="A40" s="4">
        <v>34</v>
      </c>
      <c r="B40" s="49" t="s">
        <v>78</v>
      </c>
      <c r="C40" s="50">
        <v>9</v>
      </c>
      <c r="D40" s="51"/>
      <c r="E40" s="4">
        <f t="shared" si="1"/>
        <v>9</v>
      </c>
      <c r="F40" s="52">
        <f t="shared" si="2"/>
        <v>3240</v>
      </c>
      <c r="G40" s="52">
        <f t="shared" si="3"/>
        <v>0</v>
      </c>
      <c r="H40" s="52">
        <f t="shared" si="4"/>
        <v>3240</v>
      </c>
      <c r="I40" s="52"/>
      <c r="J40" s="69">
        <f t="shared" si="5"/>
        <v>3240</v>
      </c>
      <c r="K40" s="50"/>
    </row>
    <row r="41" spans="1:11">
      <c r="A41" s="4">
        <v>35</v>
      </c>
      <c r="B41" s="49" t="s">
        <v>81</v>
      </c>
      <c r="C41" s="50">
        <v>1</v>
      </c>
      <c r="D41" s="51"/>
      <c r="E41" s="4">
        <f t="shared" si="1"/>
        <v>1</v>
      </c>
      <c r="F41" s="52">
        <f t="shared" si="2"/>
        <v>360</v>
      </c>
      <c r="G41" s="52">
        <f t="shared" si="3"/>
        <v>0</v>
      </c>
      <c r="H41" s="52">
        <f t="shared" si="4"/>
        <v>360</v>
      </c>
      <c r="I41" s="52"/>
      <c r="J41" s="69">
        <f t="shared" si="5"/>
        <v>360</v>
      </c>
      <c r="K41" s="50"/>
    </row>
    <row r="42" spans="1:11">
      <c r="A42" s="4">
        <v>36</v>
      </c>
      <c r="B42" s="49" t="s">
        <v>83</v>
      </c>
      <c r="C42" s="50">
        <v>6</v>
      </c>
      <c r="D42" s="57"/>
      <c r="E42" s="4">
        <f t="shared" si="1"/>
        <v>6</v>
      </c>
      <c r="F42" s="52">
        <f t="shared" si="2"/>
        <v>2160</v>
      </c>
      <c r="G42" s="52">
        <f t="shared" si="3"/>
        <v>0</v>
      </c>
      <c r="H42" s="52">
        <f t="shared" si="4"/>
        <v>2160</v>
      </c>
      <c r="I42" s="52"/>
      <c r="J42" s="69">
        <f t="shared" si="5"/>
        <v>2160</v>
      </c>
      <c r="K42" s="50"/>
    </row>
    <row r="43" spans="1:11">
      <c r="A43" s="4">
        <v>37</v>
      </c>
      <c r="B43" s="49" t="s">
        <v>85</v>
      </c>
      <c r="C43" s="50">
        <v>6</v>
      </c>
      <c r="D43" s="7"/>
      <c r="E43" s="4">
        <f t="shared" si="1"/>
        <v>6</v>
      </c>
      <c r="F43" s="52">
        <f t="shared" si="2"/>
        <v>2160</v>
      </c>
      <c r="G43" s="52">
        <f t="shared" si="3"/>
        <v>0</v>
      </c>
      <c r="H43" s="52">
        <f t="shared" si="4"/>
        <v>2160</v>
      </c>
      <c r="I43" s="52"/>
      <c r="J43" s="69">
        <f t="shared" si="5"/>
        <v>2160</v>
      </c>
      <c r="K43" s="7"/>
    </row>
    <row r="44" ht="27.75" customHeight="1" spans="1:12">
      <c r="A44" s="29" t="s">
        <v>217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2:6">
      <c r="B45" s="58"/>
      <c r="D45" s="1"/>
      <c r="E45" s="1"/>
      <c r="F45" s="1"/>
    </row>
    <row r="47" s="40" customFormat="1" ht="32.25" customHeight="1" spans="1:15">
      <c r="A47" s="59"/>
      <c r="B47" s="60" t="s">
        <v>22</v>
      </c>
      <c r="C47" s="61"/>
      <c r="D47" s="62"/>
      <c r="F47" s="63" t="s">
        <v>23</v>
      </c>
      <c r="G47" s="64"/>
      <c r="J47" s="70" t="s">
        <v>141</v>
      </c>
      <c r="K47" s="71"/>
      <c r="L47" s="64"/>
      <c r="M47" s="64"/>
      <c r="O47" s="72"/>
    </row>
  </sheetData>
  <mergeCells count="16">
    <mergeCell ref="A1:K1"/>
    <mergeCell ref="A2:K2"/>
    <mergeCell ref="C3:E3"/>
    <mergeCell ref="F3:H3"/>
    <mergeCell ref="A44:L44"/>
    <mergeCell ref="A3:A5"/>
    <mergeCell ref="B3:B5"/>
    <mergeCell ref="C4:C5"/>
    <mergeCell ref="D4:D5"/>
    <mergeCell ref="E4:E5"/>
    <mergeCell ref="F4:F5"/>
    <mergeCell ref="G4:G5"/>
    <mergeCell ref="H4:H5"/>
    <mergeCell ref="I3:I5"/>
    <mergeCell ref="J3:J5"/>
    <mergeCell ref="K3:K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F20" sqref="F20"/>
    </sheetView>
  </sheetViews>
  <sheetFormatPr defaultColWidth="9" defaultRowHeight="13.5"/>
  <cols>
    <col min="3" max="3" width="4.5" customWidth="1"/>
    <col min="5" max="5" width="9" style="1"/>
    <col min="6" max="6" width="41.625" customWidth="1"/>
    <col min="8" max="8" width="16" customWidth="1"/>
  </cols>
  <sheetData>
    <row r="1" spans="1:7">
      <c r="A1" s="7"/>
      <c r="B1" s="7"/>
      <c r="C1" s="7" t="s">
        <v>218</v>
      </c>
      <c r="D1" s="7" t="s">
        <v>219</v>
      </c>
      <c r="E1" s="4" t="s">
        <v>220</v>
      </c>
      <c r="F1" s="7"/>
      <c r="G1" s="7"/>
    </row>
    <row r="2" spans="1:7">
      <c r="A2" s="7"/>
      <c r="B2" s="7" t="s">
        <v>169</v>
      </c>
      <c r="C2" s="7"/>
      <c r="D2" s="7">
        <v>1</v>
      </c>
      <c r="E2" s="4"/>
      <c r="F2" s="7"/>
      <c r="G2" s="7"/>
    </row>
    <row r="3" spans="1:7">
      <c r="A3" s="7"/>
      <c r="B3" s="7" t="s">
        <v>165</v>
      </c>
      <c r="C3" s="7"/>
      <c r="D3" s="7">
        <v>1</v>
      </c>
      <c r="E3" s="4"/>
      <c r="F3" s="7" t="s">
        <v>221</v>
      </c>
      <c r="G3" s="7"/>
    </row>
    <row r="4" spans="1:7">
      <c r="A4" s="7"/>
      <c r="B4" s="7" t="s">
        <v>156</v>
      </c>
      <c r="C4" s="7"/>
      <c r="D4" s="7">
        <v>-1</v>
      </c>
      <c r="E4" s="4">
        <v>1</v>
      </c>
      <c r="F4" s="7" t="s">
        <v>222</v>
      </c>
      <c r="G4" s="7"/>
    </row>
    <row r="5" spans="1:10">
      <c r="A5" s="7"/>
      <c r="B5" s="7" t="s">
        <v>160</v>
      </c>
      <c r="C5" s="7"/>
      <c r="D5" s="7"/>
      <c r="E5" s="4">
        <v>-2</v>
      </c>
      <c r="F5" s="7" t="s">
        <v>223</v>
      </c>
      <c r="G5" s="7"/>
      <c r="J5">
        <v>81.86</v>
      </c>
    </row>
    <row r="6" spans="1:10">
      <c r="A6" s="7"/>
      <c r="B6" s="7" t="s">
        <v>170</v>
      </c>
      <c r="C6" s="7"/>
      <c r="D6" s="7"/>
      <c r="E6" s="4">
        <v>2</v>
      </c>
      <c r="F6" s="7" t="s">
        <v>224</v>
      </c>
      <c r="G6" s="39">
        <v>10.3</v>
      </c>
      <c r="J6">
        <v>166.31</v>
      </c>
    </row>
    <row r="7" spans="1:10">
      <c r="A7" s="7"/>
      <c r="B7" s="7" t="s">
        <v>59</v>
      </c>
      <c r="C7" s="7"/>
      <c r="D7" s="7"/>
      <c r="E7" s="4">
        <v>1</v>
      </c>
      <c r="F7" s="7" t="s">
        <v>225</v>
      </c>
      <c r="G7" s="39">
        <v>10.3</v>
      </c>
      <c r="J7">
        <v>97.72</v>
      </c>
    </row>
    <row r="8" spans="1:10">
      <c r="A8" s="7"/>
      <c r="B8" s="7" t="s">
        <v>32</v>
      </c>
      <c r="C8" s="7"/>
      <c r="D8" s="7"/>
      <c r="E8" s="4">
        <v>1</v>
      </c>
      <c r="F8" s="7" t="s">
        <v>226</v>
      </c>
      <c r="G8" s="7">
        <v>11.13</v>
      </c>
      <c r="H8" t="s">
        <v>227</v>
      </c>
      <c r="J8">
        <v>71.04</v>
      </c>
    </row>
    <row r="9" spans="1:10">
      <c r="A9" s="7"/>
      <c r="B9" s="7" t="s">
        <v>85</v>
      </c>
      <c r="C9" s="7"/>
      <c r="D9" s="7"/>
      <c r="E9" s="4">
        <v>-1</v>
      </c>
      <c r="F9" s="7" t="s">
        <v>228</v>
      </c>
      <c r="G9" s="7"/>
      <c r="J9">
        <v>23.29</v>
      </c>
    </row>
    <row r="10" spans="1:10">
      <c r="A10" s="7"/>
      <c r="B10" s="7" t="s">
        <v>157</v>
      </c>
      <c r="C10" s="7"/>
      <c r="D10" s="7">
        <v>1</v>
      </c>
      <c r="E10" s="4"/>
      <c r="F10" s="7" t="s">
        <v>229</v>
      </c>
      <c r="G10" s="7">
        <v>11.16</v>
      </c>
      <c r="J10">
        <v>408.56</v>
      </c>
    </row>
    <row r="11" spans="1:10">
      <c r="A11" s="7"/>
      <c r="B11" s="7" t="s">
        <v>153</v>
      </c>
      <c r="C11" s="7"/>
      <c r="D11" s="7"/>
      <c r="E11" s="4">
        <v>1</v>
      </c>
      <c r="F11" s="7" t="s">
        <v>230</v>
      </c>
      <c r="G11" s="7">
        <v>12.21</v>
      </c>
      <c r="J11">
        <v>1102.36</v>
      </c>
    </row>
    <row r="12" spans="10:10">
      <c r="J12">
        <f>SUM(J5:J11)</f>
        <v>1951.14</v>
      </c>
    </row>
  </sheetData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workbookViewId="0">
      <selection activeCell="AB7" sqref="AB7"/>
    </sheetView>
  </sheetViews>
  <sheetFormatPr defaultColWidth="9" defaultRowHeight="13.5"/>
  <cols>
    <col min="1" max="1" width="5.625" style="1" customWidth="1"/>
    <col min="3" max="3" width="3.375" customWidth="1"/>
    <col min="4" max="4" width="3.625" customWidth="1"/>
    <col min="5" max="5" width="3.375" customWidth="1"/>
    <col min="6" max="8" width="2.5" customWidth="1"/>
    <col min="9" max="9" width="3.625" customWidth="1"/>
    <col min="10" max="11" width="2.5" customWidth="1"/>
    <col min="12" max="12" width="3.625" customWidth="1"/>
    <col min="13" max="13" width="2.5" customWidth="1"/>
    <col min="14" max="14" width="6" customWidth="1"/>
    <col min="15" max="15" width="2.5" customWidth="1"/>
    <col min="16" max="16" width="4.625" customWidth="1"/>
    <col min="17" max="17" width="5.875" customWidth="1"/>
    <col min="18" max="25" width="7.375" customWidth="1"/>
  </cols>
  <sheetData>
    <row r="1" ht="22.5" spans="1:25">
      <c r="A1" s="21" t="s">
        <v>231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ht="31.5" customHeight="1" spans="1:25">
      <c r="A2" s="23" t="s">
        <v>232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0"/>
      <c r="N2" s="24"/>
      <c r="O2" s="24" t="s">
        <v>233</v>
      </c>
      <c r="P2" s="24"/>
      <c r="Q2" s="30"/>
      <c r="R2" s="24"/>
      <c r="S2" s="31"/>
      <c r="T2" s="32"/>
      <c r="U2" s="30"/>
      <c r="V2" s="30"/>
      <c r="W2" s="33" t="s">
        <v>183</v>
      </c>
      <c r="X2" s="30"/>
      <c r="Y2" s="30"/>
    </row>
    <row r="3" spans="1:25">
      <c r="A3" s="25" t="s">
        <v>4</v>
      </c>
      <c r="B3" s="25" t="s">
        <v>5</v>
      </c>
      <c r="C3" s="25" t="s">
        <v>234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 t="s">
        <v>235</v>
      </c>
      <c r="S3" s="25"/>
      <c r="T3" s="25"/>
      <c r="U3" s="34" t="s">
        <v>236</v>
      </c>
      <c r="V3" s="35"/>
      <c r="W3" s="36"/>
      <c r="X3" s="37" t="s">
        <v>237</v>
      </c>
      <c r="Y3" s="37" t="s">
        <v>238</v>
      </c>
    </row>
    <row r="4" ht="64.5" customHeight="1" spans="1:25">
      <c r="A4" s="25"/>
      <c r="B4" s="25"/>
      <c r="C4" s="26" t="s">
        <v>239</v>
      </c>
      <c r="D4" s="26" t="s">
        <v>240</v>
      </c>
      <c r="E4" s="26" t="s">
        <v>241</v>
      </c>
      <c r="F4" s="26" t="s">
        <v>242</v>
      </c>
      <c r="G4" s="26" t="s">
        <v>243</v>
      </c>
      <c r="H4" s="26" t="s">
        <v>244</v>
      </c>
      <c r="I4" s="26" t="s">
        <v>245</v>
      </c>
      <c r="J4" s="26" t="s">
        <v>246</v>
      </c>
      <c r="K4" s="26" t="s">
        <v>247</v>
      </c>
      <c r="L4" s="26" t="s">
        <v>248</v>
      </c>
      <c r="M4" s="26" t="s">
        <v>249</v>
      </c>
      <c r="N4" s="26" t="s">
        <v>250</v>
      </c>
      <c r="O4" s="26" t="s">
        <v>251</v>
      </c>
      <c r="P4" s="26" t="s">
        <v>252</v>
      </c>
      <c r="Q4" s="26" t="s">
        <v>253</v>
      </c>
      <c r="R4" s="26" t="s">
        <v>16</v>
      </c>
      <c r="S4" s="26" t="s">
        <v>254</v>
      </c>
      <c r="T4" s="26" t="s">
        <v>255</v>
      </c>
      <c r="U4" s="26" t="s">
        <v>16</v>
      </c>
      <c r="V4" s="26" t="s">
        <v>254</v>
      </c>
      <c r="W4" s="26" t="s">
        <v>255</v>
      </c>
      <c r="X4" s="38"/>
      <c r="Y4" s="38"/>
    </row>
    <row r="5" ht="24" customHeight="1" spans="1:25">
      <c r="A5" s="27">
        <v>1</v>
      </c>
      <c r="B5" s="28" t="s">
        <v>173</v>
      </c>
      <c r="C5" s="27"/>
      <c r="D5" s="27">
        <v>2</v>
      </c>
      <c r="E5" s="27">
        <v>13</v>
      </c>
      <c r="F5" s="27">
        <v>1</v>
      </c>
      <c r="G5" s="27"/>
      <c r="H5" s="27">
        <v>2</v>
      </c>
      <c r="I5" s="27"/>
      <c r="J5" s="27">
        <v>1</v>
      </c>
      <c r="K5" s="27"/>
      <c r="L5" s="27">
        <v>35</v>
      </c>
      <c r="M5" s="27">
        <v>1</v>
      </c>
      <c r="N5" s="27">
        <v>220</v>
      </c>
      <c r="O5" s="27">
        <v>1</v>
      </c>
      <c r="P5" s="27">
        <v>60</v>
      </c>
      <c r="Q5" s="27">
        <v>337</v>
      </c>
      <c r="R5" s="28">
        <v>56000</v>
      </c>
      <c r="S5" s="28">
        <f>R5-T5</f>
        <v>50400</v>
      </c>
      <c r="T5" s="28">
        <f>R5*0.1</f>
        <v>5600</v>
      </c>
      <c r="U5" s="28">
        <v>336250</v>
      </c>
      <c r="V5" s="28">
        <f>U5-W5</f>
        <v>302625</v>
      </c>
      <c r="W5" s="28">
        <f>U5*0.1</f>
        <v>33625</v>
      </c>
      <c r="X5" s="28">
        <v>22200</v>
      </c>
      <c r="Y5" s="28">
        <f>R5+U5+X5</f>
        <v>414450</v>
      </c>
    </row>
    <row r="6" ht="24" customHeight="1" spans="1:25">
      <c r="A6" s="27">
        <v>2</v>
      </c>
      <c r="B6" s="28" t="s">
        <v>170</v>
      </c>
      <c r="C6" s="27">
        <v>8</v>
      </c>
      <c r="D6" s="27">
        <v>2</v>
      </c>
      <c r="E6" s="27">
        <v>9</v>
      </c>
      <c r="F6" s="27"/>
      <c r="G6" s="27"/>
      <c r="H6" s="27"/>
      <c r="I6" s="27"/>
      <c r="J6" s="27">
        <v>1</v>
      </c>
      <c r="K6" s="27">
        <v>1</v>
      </c>
      <c r="L6" s="27">
        <v>25</v>
      </c>
      <c r="M6" s="27"/>
      <c r="N6" s="27">
        <v>172</v>
      </c>
      <c r="O6" s="27">
        <v>1</v>
      </c>
      <c r="P6" s="27">
        <v>59</v>
      </c>
      <c r="Q6" s="27">
        <v>278</v>
      </c>
      <c r="R6" s="28">
        <v>47500</v>
      </c>
      <c r="S6" s="28">
        <f t="shared" ref="S6:S12" si="0">R6-T6</f>
        <v>42750</v>
      </c>
      <c r="T6" s="28">
        <f t="shared" ref="T6:T12" si="1">R6*0.1</f>
        <v>4750</v>
      </c>
      <c r="U6" s="28">
        <v>274000</v>
      </c>
      <c r="V6" s="28">
        <f t="shared" ref="V6:V12" si="2">U6-W6</f>
        <v>246600</v>
      </c>
      <c r="W6" s="28">
        <f t="shared" ref="W6:W12" si="3">U6*0.1</f>
        <v>27400</v>
      </c>
      <c r="X6" s="28">
        <v>18800</v>
      </c>
      <c r="Y6" s="28">
        <f t="shared" ref="Y6:Y12" si="4">R6+U6+X6</f>
        <v>340300</v>
      </c>
    </row>
    <row r="7" ht="24" customHeight="1" spans="1:25">
      <c r="A7" s="27">
        <v>3</v>
      </c>
      <c r="B7" s="28" t="s">
        <v>163</v>
      </c>
      <c r="C7" s="27"/>
      <c r="D7" s="27">
        <v>10</v>
      </c>
      <c r="E7" s="27">
        <v>22</v>
      </c>
      <c r="F7" s="27">
        <v>1</v>
      </c>
      <c r="G7" s="27"/>
      <c r="H7" s="27"/>
      <c r="I7" s="27">
        <v>4</v>
      </c>
      <c r="J7" s="27"/>
      <c r="K7" s="27">
        <v>1</v>
      </c>
      <c r="L7" s="27">
        <v>38</v>
      </c>
      <c r="M7" s="27"/>
      <c r="N7" s="27">
        <v>524</v>
      </c>
      <c r="O7" s="27">
        <v>1</v>
      </c>
      <c r="P7" s="27">
        <v>98</v>
      </c>
      <c r="Q7" s="27">
        <v>699</v>
      </c>
      <c r="R7" s="28">
        <v>154800</v>
      </c>
      <c r="S7" s="28">
        <f t="shared" si="0"/>
        <v>139320</v>
      </c>
      <c r="T7" s="28">
        <f t="shared" si="1"/>
        <v>15480</v>
      </c>
      <c r="U7" s="28">
        <v>750250</v>
      </c>
      <c r="V7" s="28">
        <f t="shared" si="2"/>
        <v>675225</v>
      </c>
      <c r="W7" s="28">
        <f t="shared" si="3"/>
        <v>75025</v>
      </c>
      <c r="X7" s="28">
        <v>32200</v>
      </c>
      <c r="Y7" s="28">
        <f t="shared" si="4"/>
        <v>937250</v>
      </c>
    </row>
    <row r="8" ht="24" customHeight="1" spans="1:25">
      <c r="A8" s="27">
        <v>4</v>
      </c>
      <c r="B8" s="28" t="s">
        <v>152</v>
      </c>
      <c r="C8" s="27">
        <v>2</v>
      </c>
      <c r="D8" s="27">
        <v>5</v>
      </c>
      <c r="E8" s="27">
        <v>18</v>
      </c>
      <c r="F8" s="27">
        <v>1</v>
      </c>
      <c r="G8" s="27">
        <v>1</v>
      </c>
      <c r="H8" s="27"/>
      <c r="I8" s="27">
        <v>4</v>
      </c>
      <c r="J8" s="27">
        <v>2</v>
      </c>
      <c r="K8" s="27"/>
      <c r="L8" s="27">
        <v>41</v>
      </c>
      <c r="M8" s="27"/>
      <c r="N8" s="27">
        <v>589</v>
      </c>
      <c r="O8" s="27">
        <v>1</v>
      </c>
      <c r="P8" s="27">
        <v>70</v>
      </c>
      <c r="Q8" s="27">
        <v>739</v>
      </c>
      <c r="R8" s="28">
        <v>123300</v>
      </c>
      <c r="S8" s="28">
        <f t="shared" si="0"/>
        <v>110970</v>
      </c>
      <c r="T8" s="28">
        <f t="shared" si="1"/>
        <v>12330</v>
      </c>
      <c r="U8" s="28">
        <v>817750</v>
      </c>
      <c r="V8" s="28">
        <f t="shared" si="2"/>
        <v>735975</v>
      </c>
      <c r="W8" s="28">
        <f t="shared" si="3"/>
        <v>81775</v>
      </c>
      <c r="X8" s="28">
        <v>27600</v>
      </c>
      <c r="Y8" s="28">
        <f t="shared" si="4"/>
        <v>968650</v>
      </c>
    </row>
    <row r="9" ht="24" customHeight="1" spans="1:25">
      <c r="A9" s="27">
        <v>5</v>
      </c>
      <c r="B9" s="28" t="s">
        <v>165</v>
      </c>
      <c r="C9" s="27"/>
      <c r="D9" s="27">
        <v>3</v>
      </c>
      <c r="E9" s="27">
        <v>5</v>
      </c>
      <c r="F9" s="27"/>
      <c r="G9" s="27"/>
      <c r="H9" s="27"/>
      <c r="I9" s="27">
        <v>2</v>
      </c>
      <c r="J9" s="27"/>
      <c r="K9" s="27"/>
      <c r="L9" s="27">
        <v>13</v>
      </c>
      <c r="M9" s="27"/>
      <c r="N9" s="27">
        <v>126</v>
      </c>
      <c r="O9" s="27"/>
      <c r="P9" s="27">
        <v>34</v>
      </c>
      <c r="Q9" s="27">
        <v>183</v>
      </c>
      <c r="R9" s="28">
        <v>28500</v>
      </c>
      <c r="S9" s="28">
        <f t="shared" si="0"/>
        <v>25650</v>
      </c>
      <c r="T9" s="28">
        <f t="shared" si="1"/>
        <v>2850</v>
      </c>
      <c r="U9" s="28">
        <v>204750</v>
      </c>
      <c r="V9" s="28">
        <f t="shared" si="2"/>
        <v>184275</v>
      </c>
      <c r="W9" s="28">
        <f t="shared" si="3"/>
        <v>20475</v>
      </c>
      <c r="X9" s="28">
        <v>10400</v>
      </c>
      <c r="Y9" s="28">
        <f t="shared" si="4"/>
        <v>243650</v>
      </c>
    </row>
    <row r="10" ht="24" customHeight="1" spans="1:25">
      <c r="A10" s="27">
        <v>6</v>
      </c>
      <c r="B10" s="28" t="s">
        <v>160</v>
      </c>
      <c r="C10" s="27">
        <v>8</v>
      </c>
      <c r="D10" s="27">
        <v>7</v>
      </c>
      <c r="E10" s="27">
        <v>23</v>
      </c>
      <c r="F10" s="27"/>
      <c r="G10" s="27"/>
      <c r="H10" s="27"/>
      <c r="I10" s="27">
        <v>2</v>
      </c>
      <c r="J10" s="27">
        <v>1</v>
      </c>
      <c r="K10" s="27">
        <v>1</v>
      </c>
      <c r="L10" s="27">
        <v>52</v>
      </c>
      <c r="M10" s="27"/>
      <c r="N10" s="27">
        <v>525</v>
      </c>
      <c r="O10" s="27"/>
      <c r="P10" s="27">
        <v>130</v>
      </c>
      <c r="Q10" s="27">
        <v>749</v>
      </c>
      <c r="R10" s="28">
        <v>190800</v>
      </c>
      <c r="S10" s="28">
        <f t="shared" si="0"/>
        <v>171720</v>
      </c>
      <c r="T10" s="28">
        <f t="shared" si="1"/>
        <v>19080</v>
      </c>
      <c r="U10" s="28">
        <v>714750</v>
      </c>
      <c r="V10" s="28">
        <f t="shared" si="2"/>
        <v>643275</v>
      </c>
      <c r="W10" s="28">
        <f t="shared" si="3"/>
        <v>71475</v>
      </c>
      <c r="X10" s="28">
        <v>41600</v>
      </c>
      <c r="Y10" s="28">
        <f t="shared" si="4"/>
        <v>947150</v>
      </c>
    </row>
    <row r="11" ht="24" customHeight="1" spans="1:25">
      <c r="A11" s="27">
        <v>7</v>
      </c>
      <c r="B11" s="28" t="s">
        <v>161</v>
      </c>
      <c r="C11" s="27"/>
      <c r="D11" s="27">
        <v>2</v>
      </c>
      <c r="E11" s="27"/>
      <c r="F11" s="27"/>
      <c r="G11" s="27"/>
      <c r="H11" s="27"/>
      <c r="I11" s="27">
        <v>1</v>
      </c>
      <c r="J11" s="27"/>
      <c r="K11" s="27"/>
      <c r="L11" s="27">
        <v>15</v>
      </c>
      <c r="M11" s="27"/>
      <c r="N11" s="27">
        <v>113</v>
      </c>
      <c r="O11" s="27">
        <v>1</v>
      </c>
      <c r="P11" s="27">
        <v>41</v>
      </c>
      <c r="Q11" s="27">
        <v>173</v>
      </c>
      <c r="R11" s="28">
        <v>53100</v>
      </c>
      <c r="S11" s="28">
        <f t="shared" si="0"/>
        <v>47790</v>
      </c>
      <c r="T11" s="28">
        <f t="shared" si="1"/>
        <v>5310</v>
      </c>
      <c r="U11" s="28">
        <v>172500</v>
      </c>
      <c r="V11" s="28">
        <f t="shared" si="2"/>
        <v>155250</v>
      </c>
      <c r="W11" s="28">
        <f t="shared" si="3"/>
        <v>17250</v>
      </c>
      <c r="X11" s="28">
        <v>11400</v>
      </c>
      <c r="Y11" s="28">
        <f t="shared" si="4"/>
        <v>237000</v>
      </c>
    </row>
    <row r="12" ht="24" customHeight="1" spans="1:25">
      <c r="A12" s="25" t="s">
        <v>256</v>
      </c>
      <c r="B12" s="25"/>
      <c r="C12" s="27">
        <v>18</v>
      </c>
      <c r="D12" s="27">
        <v>31</v>
      </c>
      <c r="E12" s="27">
        <v>90</v>
      </c>
      <c r="F12" s="27">
        <v>3</v>
      </c>
      <c r="G12" s="27">
        <v>1</v>
      </c>
      <c r="H12" s="27">
        <v>2</v>
      </c>
      <c r="I12" s="27">
        <v>13</v>
      </c>
      <c r="J12" s="27">
        <v>5</v>
      </c>
      <c r="K12" s="27">
        <v>3</v>
      </c>
      <c r="L12" s="27">
        <v>219</v>
      </c>
      <c r="M12" s="27">
        <v>1</v>
      </c>
      <c r="N12" s="27">
        <v>2269</v>
      </c>
      <c r="O12" s="27">
        <v>5</v>
      </c>
      <c r="P12" s="27">
        <v>492</v>
      </c>
      <c r="Q12" s="27">
        <v>3158</v>
      </c>
      <c r="R12" s="28">
        <v>654000</v>
      </c>
      <c r="S12" s="28">
        <f t="shared" si="0"/>
        <v>588600</v>
      </c>
      <c r="T12" s="28">
        <f t="shared" si="1"/>
        <v>65400</v>
      </c>
      <c r="U12" s="28">
        <v>3270250</v>
      </c>
      <c r="V12" s="28">
        <f t="shared" si="2"/>
        <v>2943225</v>
      </c>
      <c r="W12" s="28">
        <f t="shared" si="3"/>
        <v>327025</v>
      </c>
      <c r="X12" s="28">
        <v>164200</v>
      </c>
      <c r="Y12" s="28">
        <f t="shared" si="4"/>
        <v>4088450</v>
      </c>
    </row>
    <row r="14" spans="1:2">
      <c r="A14" s="1" t="s">
        <v>257</v>
      </c>
      <c r="B14" t="s">
        <v>258</v>
      </c>
    </row>
    <row r="15" spans="2:2">
      <c r="B15" t="s">
        <v>259</v>
      </c>
    </row>
    <row r="16" spans="2:2">
      <c r="B16" t="s">
        <v>260</v>
      </c>
    </row>
    <row r="18" spans="2:23">
      <c r="B18" s="29" t="s">
        <v>22</v>
      </c>
      <c r="Q18" t="s">
        <v>261</v>
      </c>
      <c r="W18" t="s">
        <v>24</v>
      </c>
    </row>
  </sheetData>
  <mergeCells count="9">
    <mergeCell ref="A1:Y1"/>
    <mergeCell ref="C3:Q3"/>
    <mergeCell ref="R3:T3"/>
    <mergeCell ref="U3:W3"/>
    <mergeCell ref="A12:B12"/>
    <mergeCell ref="A3:A4"/>
    <mergeCell ref="B3:B4"/>
    <mergeCell ref="X3:X4"/>
    <mergeCell ref="Y3:Y4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"/>
  <sheetViews>
    <sheetView topLeftCell="A3" workbookViewId="0">
      <selection activeCell="R4" sqref="R4"/>
    </sheetView>
  </sheetViews>
  <sheetFormatPr defaultColWidth="9" defaultRowHeight="13.5"/>
  <cols>
    <col min="3" max="17" width="3.75" customWidth="1"/>
    <col min="18" max="18" width="6.75" customWidth="1"/>
    <col min="19" max="19" width="6.875" customWidth="1"/>
    <col min="20" max="20" width="6.25" customWidth="1"/>
    <col min="21" max="21" width="7.5" customWidth="1"/>
    <col min="22" max="22" width="7.125" customWidth="1"/>
    <col min="23" max="23" width="5.875" customWidth="1"/>
    <col min="24" max="24" width="6.125" customWidth="1"/>
    <col min="25" max="25" width="6.5" customWidth="1"/>
    <col min="26" max="26" width="5.5" customWidth="1"/>
    <col min="27" max="27" width="6.5" customWidth="1"/>
    <col min="28" max="28" width="5.875" customWidth="1"/>
    <col min="29" max="29" width="8.75" customWidth="1"/>
  </cols>
  <sheetData>
    <row r="1" ht="22.5" spans="1:29">
      <c r="A1" s="2" t="s">
        <v>262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1.5" customHeight="1" spans="1:29">
      <c r="A2" s="3" t="s">
        <v>232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 t="s">
        <v>233</v>
      </c>
      <c r="O2" s="3"/>
      <c r="P2" s="3"/>
      <c r="Q2" s="3"/>
      <c r="R2" s="3"/>
      <c r="S2" s="3"/>
      <c r="T2" s="3"/>
      <c r="U2" s="3" t="s">
        <v>263</v>
      </c>
      <c r="V2" s="3"/>
      <c r="W2" s="3"/>
      <c r="X2" s="3"/>
      <c r="Y2" s="18"/>
      <c r="Z2" s="18"/>
      <c r="AA2" s="18"/>
      <c r="AB2" s="18"/>
      <c r="AC2" s="18"/>
    </row>
    <row r="3" spans="1:29">
      <c r="A3" s="4" t="s">
        <v>264</v>
      </c>
      <c r="B3" s="4" t="s">
        <v>265</v>
      </c>
      <c r="C3" s="5" t="s">
        <v>184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4" t="s">
        <v>266</v>
      </c>
      <c r="S3" s="4"/>
      <c r="T3" s="4"/>
      <c r="U3" s="4" t="s">
        <v>267</v>
      </c>
      <c r="V3" s="4"/>
      <c r="W3" s="4"/>
      <c r="X3" s="4" t="s">
        <v>268</v>
      </c>
      <c r="Y3" s="4"/>
      <c r="Z3" s="4"/>
      <c r="AA3" s="5" t="s">
        <v>269</v>
      </c>
      <c r="AB3" s="5" t="s">
        <v>270</v>
      </c>
      <c r="AC3" s="4" t="s">
        <v>271</v>
      </c>
    </row>
    <row r="4" ht="57" customHeight="1" spans="1:29">
      <c r="A4" s="4"/>
      <c r="B4" s="4"/>
      <c r="C4" s="5" t="s">
        <v>239</v>
      </c>
      <c r="D4" s="5" t="s">
        <v>240</v>
      </c>
      <c r="E4" s="5" t="s">
        <v>241</v>
      </c>
      <c r="F4" s="5" t="s">
        <v>242</v>
      </c>
      <c r="G4" s="5" t="s">
        <v>243</v>
      </c>
      <c r="H4" s="5" t="s">
        <v>245</v>
      </c>
      <c r="I4" s="5" t="s">
        <v>246</v>
      </c>
      <c r="J4" s="5" t="s">
        <v>247</v>
      </c>
      <c r="K4" s="5" t="s">
        <v>272</v>
      </c>
      <c r="L4" s="5" t="s">
        <v>248</v>
      </c>
      <c r="M4" s="5" t="s">
        <v>249</v>
      </c>
      <c r="N4" s="5" t="s">
        <v>250</v>
      </c>
      <c r="O4" s="5" t="s">
        <v>251</v>
      </c>
      <c r="P4" s="5" t="s">
        <v>252</v>
      </c>
      <c r="Q4" s="5" t="s">
        <v>273</v>
      </c>
      <c r="R4" s="5" t="s">
        <v>16</v>
      </c>
      <c r="S4" s="5" t="s">
        <v>254</v>
      </c>
      <c r="T4" s="5" t="s">
        <v>255</v>
      </c>
      <c r="U4" s="5" t="s">
        <v>16</v>
      </c>
      <c r="V4" s="5" t="s">
        <v>254</v>
      </c>
      <c r="W4" s="5" t="s">
        <v>255</v>
      </c>
      <c r="X4" s="5" t="s">
        <v>16</v>
      </c>
      <c r="Y4" s="5" t="s">
        <v>254</v>
      </c>
      <c r="Z4" s="19" t="s">
        <v>255</v>
      </c>
      <c r="AA4" s="5"/>
      <c r="AB4" s="5"/>
      <c r="AC4" s="4"/>
    </row>
    <row r="5" ht="18" customHeight="1" spans="1:29">
      <c r="A5" s="6" t="s">
        <v>274</v>
      </c>
      <c r="B5" s="7" t="s">
        <v>275</v>
      </c>
      <c r="C5" s="8"/>
      <c r="D5" s="8">
        <v>2</v>
      </c>
      <c r="E5" s="8">
        <v>7</v>
      </c>
      <c r="F5" s="8"/>
      <c r="G5" s="8"/>
      <c r="H5" s="8"/>
      <c r="I5" s="8"/>
      <c r="J5" s="8"/>
      <c r="K5" s="8"/>
      <c r="L5" s="8">
        <v>9</v>
      </c>
      <c r="M5" s="8"/>
      <c r="N5" s="8"/>
      <c r="O5" s="8"/>
      <c r="P5" s="8">
        <v>28</v>
      </c>
      <c r="Q5" s="8">
        <v>500</v>
      </c>
      <c r="R5" s="17">
        <v>500000</v>
      </c>
      <c r="S5" s="17">
        <v>480000</v>
      </c>
      <c r="T5" s="17">
        <v>20000</v>
      </c>
      <c r="U5" s="17"/>
      <c r="V5" s="17"/>
      <c r="W5" s="17"/>
      <c r="X5" s="17"/>
      <c r="Y5" s="17"/>
      <c r="Z5" s="17"/>
      <c r="AA5" s="17"/>
      <c r="AB5" s="17"/>
      <c r="AC5" s="17">
        <f>R5+U5+X5+AA5-AB5</f>
        <v>500000</v>
      </c>
    </row>
    <row r="6" ht="18" customHeight="1" spans="1:29">
      <c r="A6" s="9"/>
      <c r="B6" s="7" t="s">
        <v>276</v>
      </c>
      <c r="C6" s="8">
        <v>13</v>
      </c>
      <c r="D6" s="8">
        <v>2</v>
      </c>
      <c r="E6" s="8">
        <v>5</v>
      </c>
      <c r="F6" s="8">
        <v>1</v>
      </c>
      <c r="G6" s="8"/>
      <c r="H6" s="8">
        <v>1</v>
      </c>
      <c r="I6" s="8"/>
      <c r="J6" s="8"/>
      <c r="K6" s="8">
        <v>26</v>
      </c>
      <c r="L6" s="8">
        <v>14</v>
      </c>
      <c r="M6" s="8"/>
      <c r="N6" s="8">
        <v>42</v>
      </c>
      <c r="O6" s="8"/>
      <c r="P6" s="8">
        <v>41</v>
      </c>
      <c r="Q6" s="8">
        <v>885</v>
      </c>
      <c r="R6" s="17">
        <v>885000</v>
      </c>
      <c r="S6" s="17">
        <v>849600</v>
      </c>
      <c r="T6" s="17">
        <v>35400</v>
      </c>
      <c r="U6" s="17">
        <v>165500</v>
      </c>
      <c r="V6" s="17">
        <f>U6-W6</f>
        <v>158880</v>
      </c>
      <c r="W6" s="17">
        <f>U6*0.04</f>
        <v>6620</v>
      </c>
      <c r="X6" s="17">
        <f>36000+250</f>
        <v>36250</v>
      </c>
      <c r="Y6" s="17">
        <f>X6-Z6</f>
        <v>29000</v>
      </c>
      <c r="Z6" s="17">
        <f>X6*0.2</f>
        <v>7250</v>
      </c>
      <c r="AA6" s="17">
        <v>12200</v>
      </c>
      <c r="AB6" s="17"/>
      <c r="AC6" s="17">
        <f t="shared" ref="AC6:AC17" si="0">R6+U6+X6+AA6-AB6</f>
        <v>1098950</v>
      </c>
    </row>
    <row r="7" ht="18" customHeight="1" spans="1:29">
      <c r="A7" s="9"/>
      <c r="B7" s="7" t="s">
        <v>277</v>
      </c>
      <c r="C7" s="8">
        <v>18</v>
      </c>
      <c r="D7" s="8">
        <v>1</v>
      </c>
      <c r="E7" s="8">
        <v>10</v>
      </c>
      <c r="F7" s="8"/>
      <c r="G7" s="8"/>
      <c r="H7" s="8">
        <v>1</v>
      </c>
      <c r="I7" s="8">
        <v>1</v>
      </c>
      <c r="J7" s="8">
        <v>2</v>
      </c>
      <c r="K7" s="8">
        <v>27</v>
      </c>
      <c r="L7" s="8">
        <v>25</v>
      </c>
      <c r="M7" s="8">
        <v>1</v>
      </c>
      <c r="N7" s="8">
        <v>98</v>
      </c>
      <c r="O7" s="8"/>
      <c r="P7" s="8">
        <v>66</v>
      </c>
      <c r="Q7" s="8">
        <v>1420</v>
      </c>
      <c r="R7" s="17">
        <v>1420000</v>
      </c>
      <c r="S7" s="17">
        <v>1363200</v>
      </c>
      <c r="T7" s="17">
        <v>56800</v>
      </c>
      <c r="U7" s="17">
        <v>283000</v>
      </c>
      <c r="V7" s="17">
        <v>271680</v>
      </c>
      <c r="W7" s="17">
        <v>11320</v>
      </c>
      <c r="X7" s="17">
        <v>62500</v>
      </c>
      <c r="Y7" s="17">
        <v>50000</v>
      </c>
      <c r="Z7" s="17">
        <v>12500</v>
      </c>
      <c r="AA7" s="17">
        <v>20400</v>
      </c>
      <c r="AB7" s="17"/>
      <c r="AC7" s="17">
        <f t="shared" si="0"/>
        <v>1785900</v>
      </c>
    </row>
    <row r="8" ht="18" customHeight="1" spans="1:29">
      <c r="A8" s="10"/>
      <c r="B8" s="7" t="s">
        <v>16</v>
      </c>
      <c r="C8" s="8">
        <v>31</v>
      </c>
      <c r="D8" s="8">
        <v>5</v>
      </c>
      <c r="E8" s="8">
        <v>22</v>
      </c>
      <c r="F8" s="8">
        <v>1</v>
      </c>
      <c r="G8" s="8"/>
      <c r="H8" s="8">
        <v>2</v>
      </c>
      <c r="I8" s="8">
        <v>1</v>
      </c>
      <c r="J8" s="8">
        <v>2</v>
      </c>
      <c r="K8" s="8">
        <v>53</v>
      </c>
      <c r="L8" s="8">
        <v>48</v>
      </c>
      <c r="M8" s="8">
        <v>1</v>
      </c>
      <c r="N8" s="8">
        <v>140</v>
      </c>
      <c r="O8" s="8"/>
      <c r="P8" s="8">
        <v>135</v>
      </c>
      <c r="Q8" s="8">
        <v>2805</v>
      </c>
      <c r="R8" s="17">
        <v>2805000</v>
      </c>
      <c r="S8" s="17">
        <v>2692800</v>
      </c>
      <c r="T8" s="17">
        <v>112200</v>
      </c>
      <c r="U8" s="17">
        <f>SUM(U6:U7)</f>
        <v>448500</v>
      </c>
      <c r="V8" s="17">
        <f t="shared" ref="V8:Z8" si="1">SUM(V6:V7)</f>
        <v>430560</v>
      </c>
      <c r="W8" s="17">
        <f t="shared" si="1"/>
        <v>17940</v>
      </c>
      <c r="X8" s="17">
        <f t="shared" si="1"/>
        <v>98750</v>
      </c>
      <c r="Y8" s="17">
        <f t="shared" si="1"/>
        <v>79000</v>
      </c>
      <c r="Z8" s="17">
        <f t="shared" si="1"/>
        <v>19750</v>
      </c>
      <c r="AA8" s="17">
        <v>32600</v>
      </c>
      <c r="AB8" s="20">
        <v>136350</v>
      </c>
      <c r="AC8" s="17">
        <f t="shared" si="0"/>
        <v>3248500</v>
      </c>
    </row>
    <row r="9" ht="18" customHeight="1" spans="1:29">
      <c r="A9" s="6" t="s">
        <v>278</v>
      </c>
      <c r="B9" s="7" t="s">
        <v>275</v>
      </c>
      <c r="C9" s="8">
        <v>6</v>
      </c>
      <c r="D9" s="8">
        <v>7</v>
      </c>
      <c r="E9" s="8">
        <v>18</v>
      </c>
      <c r="F9" s="8"/>
      <c r="G9" s="8">
        <v>1</v>
      </c>
      <c r="H9" s="8">
        <v>4</v>
      </c>
      <c r="I9" s="8">
        <v>1</v>
      </c>
      <c r="J9" s="8"/>
      <c r="K9" s="8">
        <v>35</v>
      </c>
      <c r="L9" s="8">
        <v>46</v>
      </c>
      <c r="M9" s="8">
        <v>1</v>
      </c>
      <c r="N9" s="8">
        <v>119</v>
      </c>
      <c r="O9" s="8"/>
      <c r="P9" s="8">
        <v>140</v>
      </c>
      <c r="Q9" s="8">
        <v>1588</v>
      </c>
      <c r="R9" s="17">
        <v>1588000</v>
      </c>
      <c r="S9" s="17">
        <v>1524480</v>
      </c>
      <c r="T9" s="17">
        <v>63520</v>
      </c>
      <c r="U9" s="17"/>
      <c r="V9" s="17"/>
      <c r="W9" s="17"/>
      <c r="X9" s="17"/>
      <c r="Y9" s="17"/>
      <c r="Z9" s="17"/>
      <c r="AA9" s="17"/>
      <c r="AB9" s="17"/>
      <c r="AC9" s="17">
        <f t="shared" si="0"/>
        <v>1588000</v>
      </c>
    </row>
    <row r="10" ht="18" customHeight="1" spans="1:29">
      <c r="A10" s="9"/>
      <c r="B10" s="7" t="s">
        <v>276</v>
      </c>
      <c r="C10" s="8">
        <v>9</v>
      </c>
      <c r="D10" s="8">
        <v>10</v>
      </c>
      <c r="E10" s="8">
        <v>13</v>
      </c>
      <c r="F10" s="8"/>
      <c r="G10" s="8">
        <v>2</v>
      </c>
      <c r="H10" s="8">
        <v>2</v>
      </c>
      <c r="I10" s="8">
        <v>1</v>
      </c>
      <c r="J10" s="8"/>
      <c r="K10" s="8">
        <v>36</v>
      </c>
      <c r="L10" s="8">
        <v>51</v>
      </c>
      <c r="M10" s="8"/>
      <c r="N10" s="8">
        <v>265</v>
      </c>
      <c r="O10" s="8">
        <v>2</v>
      </c>
      <c r="P10" s="8">
        <v>139</v>
      </c>
      <c r="Q10" s="8">
        <v>1749</v>
      </c>
      <c r="R10" s="17">
        <v>1749000</v>
      </c>
      <c r="S10" s="17">
        <v>1679040</v>
      </c>
      <c r="T10" s="17">
        <v>69960</v>
      </c>
      <c r="U10" s="17">
        <v>597500</v>
      </c>
      <c r="V10" s="17">
        <v>573600</v>
      </c>
      <c r="W10" s="17">
        <v>23900</v>
      </c>
      <c r="X10" s="17">
        <v>57500</v>
      </c>
      <c r="Y10" s="17">
        <f>X10-Z10</f>
        <v>46000</v>
      </c>
      <c r="Z10" s="17">
        <f>X10*0.2</f>
        <v>11500</v>
      </c>
      <c r="AA10" s="17">
        <v>40800</v>
      </c>
      <c r="AB10" s="17"/>
      <c r="AC10" s="17">
        <f t="shared" si="0"/>
        <v>2444800</v>
      </c>
    </row>
    <row r="11" ht="18" customHeight="1" spans="1:29">
      <c r="A11" s="9"/>
      <c r="B11" s="7" t="s">
        <v>277</v>
      </c>
      <c r="C11" s="8">
        <v>9</v>
      </c>
      <c r="D11" s="8">
        <v>6</v>
      </c>
      <c r="E11" s="8">
        <v>15</v>
      </c>
      <c r="F11" s="8"/>
      <c r="G11" s="8">
        <v>3</v>
      </c>
      <c r="H11" s="8">
        <v>3</v>
      </c>
      <c r="I11" s="8">
        <v>1</v>
      </c>
      <c r="J11" s="8"/>
      <c r="K11" s="8">
        <v>44</v>
      </c>
      <c r="L11" s="8">
        <v>40</v>
      </c>
      <c r="M11" s="8">
        <v>2</v>
      </c>
      <c r="N11" s="8">
        <v>240</v>
      </c>
      <c r="O11" s="8"/>
      <c r="P11" s="8">
        <v>124</v>
      </c>
      <c r="Q11" s="8">
        <v>1654</v>
      </c>
      <c r="R11" s="17">
        <v>1654000</v>
      </c>
      <c r="S11" s="17">
        <v>1587840</v>
      </c>
      <c r="T11" s="17">
        <v>66160</v>
      </c>
      <c r="U11" s="17">
        <v>549000</v>
      </c>
      <c r="V11" s="17">
        <v>527040</v>
      </c>
      <c r="W11" s="17">
        <v>21960</v>
      </c>
      <c r="X11" s="17">
        <v>121750</v>
      </c>
      <c r="Y11" s="17">
        <v>97400</v>
      </c>
      <c r="Z11" s="17">
        <v>24350</v>
      </c>
      <c r="AA11" s="17">
        <v>36200</v>
      </c>
      <c r="AB11" s="17"/>
      <c r="AC11" s="17">
        <f t="shared" si="0"/>
        <v>2360950</v>
      </c>
    </row>
    <row r="12" ht="18" customHeight="1" spans="1:29">
      <c r="A12" s="10"/>
      <c r="B12" s="7" t="s">
        <v>16</v>
      </c>
      <c r="C12" s="8">
        <v>24</v>
      </c>
      <c r="D12" s="8">
        <v>23</v>
      </c>
      <c r="E12" s="8">
        <v>46</v>
      </c>
      <c r="F12" s="8"/>
      <c r="G12" s="8">
        <v>6</v>
      </c>
      <c r="H12" s="8">
        <v>9</v>
      </c>
      <c r="I12" s="8">
        <v>3</v>
      </c>
      <c r="J12" s="8"/>
      <c r="K12" s="8">
        <v>115</v>
      </c>
      <c r="L12" s="8">
        <v>137</v>
      </c>
      <c r="M12" s="8">
        <v>3</v>
      </c>
      <c r="N12" s="8">
        <v>624</v>
      </c>
      <c r="O12" s="8">
        <v>2</v>
      </c>
      <c r="P12" s="8">
        <v>403</v>
      </c>
      <c r="Q12" s="8">
        <v>4991</v>
      </c>
      <c r="R12" s="17">
        <v>4991000</v>
      </c>
      <c r="S12" s="17">
        <v>4791360</v>
      </c>
      <c r="T12" s="17">
        <v>199640</v>
      </c>
      <c r="U12" s="17">
        <f>SUM(U10:U11)</f>
        <v>1146500</v>
      </c>
      <c r="V12" s="17">
        <f t="shared" ref="V12:Z12" si="2">SUM(V10:V11)</f>
        <v>1100640</v>
      </c>
      <c r="W12" s="17">
        <f t="shared" si="2"/>
        <v>45860</v>
      </c>
      <c r="X12" s="17">
        <f t="shared" si="2"/>
        <v>179250</v>
      </c>
      <c r="Y12" s="17">
        <f t="shared" si="2"/>
        <v>143400</v>
      </c>
      <c r="Z12" s="17">
        <f t="shared" si="2"/>
        <v>35850</v>
      </c>
      <c r="AA12" s="17">
        <v>77000</v>
      </c>
      <c r="AB12" s="20">
        <v>134850</v>
      </c>
      <c r="AC12" s="17">
        <f t="shared" si="0"/>
        <v>6258900</v>
      </c>
    </row>
    <row r="13" ht="18" customHeight="1" spans="1:29">
      <c r="A13" s="11" t="s">
        <v>279</v>
      </c>
      <c r="B13" s="7" t="s">
        <v>275</v>
      </c>
      <c r="C13" s="8"/>
      <c r="D13" s="8">
        <v>2</v>
      </c>
      <c r="E13" s="8"/>
      <c r="F13" s="8"/>
      <c r="G13" s="8"/>
      <c r="H13" s="8"/>
      <c r="I13" s="8"/>
      <c r="J13" s="8"/>
      <c r="K13" s="8">
        <v>4</v>
      </c>
      <c r="L13" s="8">
        <v>1</v>
      </c>
      <c r="M13" s="8"/>
      <c r="N13" s="8"/>
      <c r="O13" s="8"/>
      <c r="P13" s="8">
        <v>8</v>
      </c>
      <c r="Q13" s="8">
        <v>106</v>
      </c>
      <c r="R13" s="17">
        <v>106000</v>
      </c>
      <c r="S13" s="17">
        <v>101760</v>
      </c>
      <c r="T13" s="17">
        <v>4240</v>
      </c>
      <c r="U13" s="17"/>
      <c r="V13" s="17"/>
      <c r="W13" s="17"/>
      <c r="X13" s="17"/>
      <c r="Y13" s="17"/>
      <c r="Z13" s="17"/>
      <c r="AA13" s="17"/>
      <c r="AB13" s="17"/>
      <c r="AC13" s="17">
        <f t="shared" si="0"/>
        <v>106000</v>
      </c>
    </row>
    <row r="14" ht="18" customHeight="1" spans="1:29">
      <c r="A14" s="12"/>
      <c r="B14" s="7" t="s">
        <v>276</v>
      </c>
      <c r="C14" s="8"/>
      <c r="D14" s="8">
        <v>1</v>
      </c>
      <c r="E14" s="8">
        <v>4</v>
      </c>
      <c r="F14" s="8"/>
      <c r="G14" s="8"/>
      <c r="H14" s="8"/>
      <c r="I14" s="8"/>
      <c r="J14" s="8"/>
      <c r="K14" s="8"/>
      <c r="L14" s="8">
        <v>10</v>
      </c>
      <c r="M14" s="8"/>
      <c r="N14" s="8">
        <v>14</v>
      </c>
      <c r="O14" s="8"/>
      <c r="P14" s="8">
        <v>13</v>
      </c>
      <c r="Q14" s="8">
        <v>232</v>
      </c>
      <c r="R14" s="17">
        <v>232000</v>
      </c>
      <c r="S14" s="17">
        <v>222720</v>
      </c>
      <c r="T14" s="17">
        <v>9280</v>
      </c>
      <c r="U14" s="17">
        <v>48500</v>
      </c>
      <c r="V14" s="17">
        <v>46560</v>
      </c>
      <c r="W14" s="17">
        <v>1940</v>
      </c>
      <c r="X14" s="17">
        <v>10500</v>
      </c>
      <c r="Y14" s="17">
        <v>8400</v>
      </c>
      <c r="Z14" s="17">
        <v>2100</v>
      </c>
      <c r="AA14" s="17">
        <v>5600</v>
      </c>
      <c r="AB14" s="17"/>
      <c r="AC14" s="17">
        <f t="shared" si="0"/>
        <v>296600</v>
      </c>
    </row>
    <row r="15" ht="18" customHeight="1" spans="1:29">
      <c r="A15" s="12"/>
      <c r="B15" s="7" t="s">
        <v>277</v>
      </c>
      <c r="C15" s="8"/>
      <c r="D15" s="8">
        <v>4</v>
      </c>
      <c r="E15" s="8">
        <v>2</v>
      </c>
      <c r="F15" s="8"/>
      <c r="G15" s="8"/>
      <c r="H15" s="8">
        <v>1</v>
      </c>
      <c r="I15" s="8"/>
      <c r="J15" s="8"/>
      <c r="K15" s="8"/>
      <c r="L15" s="8">
        <v>8</v>
      </c>
      <c r="M15" s="8"/>
      <c r="N15" s="8">
        <v>17</v>
      </c>
      <c r="O15" s="8"/>
      <c r="P15" s="8">
        <v>36</v>
      </c>
      <c r="Q15" s="8">
        <v>352</v>
      </c>
      <c r="R15" s="17">
        <v>352000</v>
      </c>
      <c r="S15" s="17">
        <v>337920</v>
      </c>
      <c r="T15" s="17">
        <v>14080</v>
      </c>
      <c r="U15" s="17">
        <v>86000</v>
      </c>
      <c r="V15" s="17">
        <v>82560</v>
      </c>
      <c r="W15" s="17">
        <v>3440</v>
      </c>
      <c r="X15" s="17">
        <v>17000</v>
      </c>
      <c r="Y15" s="17">
        <v>13600</v>
      </c>
      <c r="Z15" s="17">
        <v>3400</v>
      </c>
      <c r="AA15" s="17">
        <v>9200</v>
      </c>
      <c r="AB15" s="17"/>
      <c r="AC15" s="17">
        <f t="shared" si="0"/>
        <v>464200</v>
      </c>
    </row>
    <row r="16" ht="18" customHeight="1" spans="1:29">
      <c r="A16" s="13"/>
      <c r="B16" s="7" t="s">
        <v>16</v>
      </c>
      <c r="C16" s="8"/>
      <c r="D16" s="8">
        <v>7</v>
      </c>
      <c r="E16" s="8">
        <v>6</v>
      </c>
      <c r="F16" s="8"/>
      <c r="G16" s="8"/>
      <c r="H16" s="8">
        <v>1</v>
      </c>
      <c r="I16" s="8"/>
      <c r="J16" s="8"/>
      <c r="K16" s="8">
        <v>4</v>
      </c>
      <c r="L16" s="8">
        <v>19</v>
      </c>
      <c r="M16" s="8"/>
      <c r="N16" s="8">
        <v>31</v>
      </c>
      <c r="O16" s="8"/>
      <c r="P16" s="8">
        <v>57</v>
      </c>
      <c r="Q16" s="8">
        <v>690</v>
      </c>
      <c r="R16" s="17">
        <v>690000</v>
      </c>
      <c r="S16" s="17">
        <v>662400</v>
      </c>
      <c r="T16" s="17">
        <v>27600</v>
      </c>
      <c r="U16" s="17">
        <f>SUM(U14:U15)</f>
        <v>134500</v>
      </c>
      <c r="V16" s="17">
        <f t="shared" ref="V16:Z16" si="3">SUM(V14:V15)</f>
        <v>129120</v>
      </c>
      <c r="W16" s="17">
        <f t="shared" si="3"/>
        <v>5380</v>
      </c>
      <c r="X16" s="17">
        <f t="shared" si="3"/>
        <v>27500</v>
      </c>
      <c r="Y16" s="17">
        <f t="shared" si="3"/>
        <v>22000</v>
      </c>
      <c r="Z16" s="17">
        <f t="shared" si="3"/>
        <v>5500</v>
      </c>
      <c r="AA16" s="17">
        <v>14800</v>
      </c>
      <c r="AB16" s="20">
        <v>14450</v>
      </c>
      <c r="AC16" s="17">
        <f t="shared" si="0"/>
        <v>852350</v>
      </c>
    </row>
    <row r="17" ht="18" customHeight="1" spans="1:29">
      <c r="A17" s="14" t="s">
        <v>256</v>
      </c>
      <c r="B17" s="15"/>
      <c r="C17" s="8">
        <v>55</v>
      </c>
      <c r="D17" s="8">
        <v>35</v>
      </c>
      <c r="E17" s="8">
        <v>74</v>
      </c>
      <c r="F17" s="8">
        <v>1</v>
      </c>
      <c r="G17" s="8">
        <v>6</v>
      </c>
      <c r="H17" s="8">
        <v>12</v>
      </c>
      <c r="I17" s="8">
        <v>4</v>
      </c>
      <c r="J17" s="8">
        <v>2</v>
      </c>
      <c r="K17" s="8">
        <v>172</v>
      </c>
      <c r="L17" s="8">
        <v>204</v>
      </c>
      <c r="M17" s="8">
        <v>4</v>
      </c>
      <c r="N17" s="8">
        <v>795</v>
      </c>
      <c r="O17" s="8">
        <v>2</v>
      </c>
      <c r="P17" s="8">
        <v>595</v>
      </c>
      <c r="Q17" s="8">
        <v>8486</v>
      </c>
      <c r="R17" s="17">
        <v>8486000</v>
      </c>
      <c r="S17" s="17">
        <v>8146560</v>
      </c>
      <c r="T17" s="17">
        <v>339440</v>
      </c>
      <c r="U17" s="17">
        <f>U15+U14+U11+U10+U7+U6</f>
        <v>1729500</v>
      </c>
      <c r="V17" s="17">
        <f t="shared" ref="V17:Z17" si="4">V15+V14+V11+V10+V7+V6</f>
        <v>1660320</v>
      </c>
      <c r="W17" s="17">
        <f t="shared" si="4"/>
        <v>69180</v>
      </c>
      <c r="X17" s="17">
        <f t="shared" si="4"/>
        <v>305500</v>
      </c>
      <c r="Y17" s="17">
        <f t="shared" si="4"/>
        <v>244400</v>
      </c>
      <c r="Z17" s="17">
        <f t="shared" si="4"/>
        <v>61100</v>
      </c>
      <c r="AA17" s="17">
        <v>124400</v>
      </c>
      <c r="AB17" s="20">
        <v>285650</v>
      </c>
      <c r="AC17" s="17">
        <f t="shared" si="0"/>
        <v>10359750</v>
      </c>
    </row>
    <row r="19" ht="20.25" customHeight="1" spans="1:2">
      <c r="A19" t="s">
        <v>257</v>
      </c>
      <c r="B19" t="s">
        <v>280</v>
      </c>
    </row>
    <row r="20" ht="20.25" customHeight="1" spans="2:2">
      <c r="B20" t="s">
        <v>281</v>
      </c>
    </row>
    <row r="21" ht="20.25" customHeight="1" spans="2:2">
      <c r="B21" t="s">
        <v>282</v>
      </c>
    </row>
    <row r="22" spans="3:17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25">
      <c r="B23" t="s">
        <v>22</v>
      </c>
      <c r="O23" t="s">
        <v>23</v>
      </c>
      <c r="Y23" t="s">
        <v>24</v>
      </c>
    </row>
  </sheetData>
  <mergeCells count="14">
    <mergeCell ref="A1:AC1"/>
    <mergeCell ref="C3:Q3"/>
    <mergeCell ref="R3:T3"/>
    <mergeCell ref="U3:W3"/>
    <mergeCell ref="X3:Z3"/>
    <mergeCell ref="A17:B17"/>
    <mergeCell ref="A3:A4"/>
    <mergeCell ref="A5:A8"/>
    <mergeCell ref="A9:A12"/>
    <mergeCell ref="A13:A16"/>
    <mergeCell ref="B3:B4"/>
    <mergeCell ref="AA3:AA4"/>
    <mergeCell ref="AB3:AB4"/>
    <mergeCell ref="AC3:AC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XiTongPan.Com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学前 (2)</vt:lpstr>
      <vt:lpstr>学前</vt:lpstr>
      <vt:lpstr>寄宿生生活补助</vt:lpstr>
      <vt:lpstr>非寄生活补助</vt:lpstr>
      <vt:lpstr>非寄已脱生活费</vt:lpstr>
      <vt:lpstr>寄宿脱贫学生餐费补助</vt:lpstr>
      <vt:lpstr>补</vt:lpstr>
      <vt:lpstr>普高</vt:lpstr>
      <vt:lpstr>中职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2023-04-03T02:07:00Z</dcterms:created>
  <cp:lastPrinted>2024-03-19T00:43:00Z</cp:lastPrinted>
  <dcterms:modified xsi:type="dcterms:W3CDTF">2024-08-28T14:56:11Z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